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<sst xmlns="http://schemas.openxmlformats.org/spreadsheetml/2006/main" count="456" uniqueCount="180">
  <si>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</si>
  <si>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</si>
  <si>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</si>
  <si>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</si>
  <si>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</si>
  <si>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</si>
  <si>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</si>
  <si>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</si>
  <si>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</si>
  <si>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</si>
  <si>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</si>
  <si>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</si>
  <si>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Поречье-Рыбное Ростовского МР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</si>
  <si>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</si>
  <si>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</si>
  <si>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</si>
  <si>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</si>
  <si>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</si>
  <si>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</si>
  <si>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</si>
  <si>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</si>
  <si>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</si>
  <si>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</si>
  <si>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</si>
  <si>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</si>
  <si>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</si>
  <si>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</si>
  <si>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</si>
  <si>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</si>
  <si>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</si>
  <si>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</si>
  <si>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</si>
  <si>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</si>
  <si>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</si>
  <si>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</si>
  <si>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</si>
  <si>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</si>
  <si>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</si>
  <si>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</si>
  <si>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</si>
  <si>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</si>
  <si>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</si>
  <si>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</si>
  <si>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</si>
  <si>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</si>
  <si>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</si>
  <si>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</si>
  <si>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</si>
  <si>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</si>
  <si>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</si>
  <si>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</si>
  <si>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</si>
  <si>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</si>
  <si>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</si>
  <si>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</si>
  <si>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</si>
  <si>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</si>
  <si>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847 11402053 10 0000 440</t>
  </si>
  <si>
    <t>Дотации бюджетам сельских поселений на выравнивание бюджетной обеспеченности из бюджета субъекта Российской Федерации</t>
  </si>
  <si>
    <t>847 20215001 10 0000 150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</si>
  <si>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</si>
  <si>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847 20216001 10 0000 150</t>
  </si>
  <si>
    <t>Прочие дотации бюджетам сельских поселений</t>
  </si>
  <si>
    <t>847 20219999 10 0000 150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</si>
  <si>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</si>
  <si>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847 20220041 10 0000 150</t>
  </si>
  <si>
    <t>Субсидии бюджетам сельских поселений на реализацию программ формирования современной городской среды</t>
  </si>
  <si>
    <t>847 20225555 10 0000 150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</si>
  <si>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</si>
  <si>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847 20235118 10 0000 150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</si>
  <si>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</si>
  <si>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</si>
  <si>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</si>
  <si>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</si>
  <si>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</si>
  <si>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</si>
  <si>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</si>
  <si>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847 0102 5000005010 121</t>
  </si>
  <si>
    <t>211</t>
  </si>
  <si>
    <t>Начисления на выплаты по оплате труда</t>
  </si>
  <si>
    <t>847 0102 5000005010 129</t>
  </si>
  <si>
    <t>213</t>
  </si>
  <si>
    <t>847 0104 5000005020 121</t>
  </si>
  <si>
    <t>847 0104 5000005020 129</t>
  </si>
  <si>
    <t>Прочие работы, услуги</t>
  </si>
  <si>
    <t>847 0104 5000005020 242</t>
  </si>
  <si>
    <t>226</t>
  </si>
  <si>
    <t>Увеличение стоимости основных средств</t>
  </si>
  <si>
    <t>310</t>
  </si>
  <si>
    <t>Услуги связи</t>
  </si>
  <si>
    <t>847 0104 5000005020 244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</si>
  <si>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</si>
  <si>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</si>
  <si>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</si>
  <si>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</si>
  <si>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</si>
  <si>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</si>
  <si>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</si>
  <si>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</si>
  <si>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847 0104 5000005020 851</t>
  </si>
  <si>
    <t>291</t>
  </si>
  <si>
    <t>847 0104 5000005020 852</t>
  </si>
  <si>
    <t>Перечисления другим бюджетам бюджетной системы Российской Федерации</t>
  </si>
  <si>
    <t>847 0106 5000005023 540</t>
  </si>
  <si>
    <t>251</t>
  </si>
  <si>
    <t>Иные расходы</t>
  </si>
  <si>
    <t>847 0111 5000005030 870</t>
  </si>
  <si>
    <t>296</t>
  </si>
  <si>
    <t>Иные выплаты текущего характера организациям</t>
  </si>
  <si>
    <t>847 0113 5000005060 831</t>
  </si>
  <si>
    <t>297</t>
  </si>
  <si>
    <t>847 0113 5000005334 853</t>
  </si>
  <si>
    <t>847 0203 5000051180 121</t>
  </si>
  <si>
    <t>847 0203 5000051180 129</t>
  </si>
  <si>
    <t>847 0203 5000051180 244</t>
  </si>
  <si>
    <t>847 0310 1010195020 244</t>
  </si>
  <si>
    <t>847 0409 061F255550 244</t>
  </si>
  <si>
    <t>847 0409 0810195010 244</t>
  </si>
  <si>
    <t>847 0409 2410117260 244</t>
  </si>
  <si>
    <t>847 0409 2410177260 244</t>
  </si>
  <si>
    <t>847 0409 2410195140 244</t>
  </si>
  <si>
    <t>847 0409 2410295150 244</t>
  </si>
  <si>
    <t>847 0409 2410395160 244</t>
  </si>
  <si>
    <t>847 0409 2410495170 244</t>
  </si>
  <si>
    <t>847 0409 2410572440 244</t>
  </si>
  <si>
    <t>847 0501 5000005120 244</t>
  </si>
  <si>
    <t>847 0503 061F255550 244</t>
  </si>
  <si>
    <t>847 0503 1110195060 244</t>
  </si>
  <si>
    <t>847 0503 1110195060 247</t>
  </si>
  <si>
    <t>Штрафы за нарушение законодательства о закупках и нарушение условий контрактов (договоров)</t>
  </si>
  <si>
    <t>847 0503 1110195060 853</t>
  </si>
  <si>
    <t>293</t>
  </si>
  <si>
    <t>847 0503 1110295070 244</t>
  </si>
  <si>
    <t>847 0503 1110295070 851</t>
  </si>
  <si>
    <t>847 0503 1110317260 244</t>
  </si>
  <si>
    <t>847 0503 1110377260 244</t>
  </si>
  <si>
    <t>847 0503 1110395080 244</t>
  </si>
  <si>
    <t>847 0503 1210195090 244</t>
  </si>
  <si>
    <t>847 0503 1210295100 244</t>
  </si>
  <si>
    <t>847 0503 1210595130 851</t>
  </si>
  <si>
    <t>847 0801 1410195120 540</t>
  </si>
  <si>
    <t>Пенсии, пособия, выплачиваемые работодателями, нанимателями бывшим работникам</t>
  </si>
  <si>
    <t>847 1001 5000005021 312</t>
  </si>
  <si>
    <t>264</t>
  </si>
  <si>
    <t>847 1102 1310195030 244</t>
  </si>
  <si>
    <t>847 1102 1310195030 851</t>
  </si>
  <si>
    <t>884 0113 5000005040 111</t>
  </si>
  <si>
    <t>Социальные пособия и компенсации персоналу в денежной форме</t>
  </si>
  <si>
    <t>266</t>
  </si>
  <si>
    <t>884 0113 5000005040 119</t>
  </si>
  <si>
    <t>884 0113 5000005040 242</t>
  </si>
  <si>
    <t>884 0113 5000005040 244</t>
  </si>
  <si>
    <t>Увеличение стоимости горюче-смазочных материалов</t>
  </si>
  <si>
    <t>343</t>
  </si>
  <si>
    <t>884 0113 5000005040 247</t>
  </si>
  <si>
    <t>884 0113 5000005040 853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</si>
  <si>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</si>
  <si>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</si>
  <si>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</si>
  <si>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</si>
  <si>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</si>
  <si>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</si>
  <si>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</si>
  <si>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</si>
  <si>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</si>
  <si>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</si>
  <si>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</si>
  <si>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</si>
  <si>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</si>
  <si>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</si>
  <si>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</si>
  <si>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</si>
  <si>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847 01050201 10 0000 510</t>
  </si>
  <si>
    <t xml:space="preserve">     уменьшение остатков средств</t>
  </si>
  <si>
    <t>720</t>
  </si>
  <si>
    <t>847 01050201 10 0000 610</t>
  </si>
  <si>
    <t>(подпись)</t>
  </si>
  <si>
    <t>(расшифровка подписи)</t>
  </si>
  <si>
    <t xml:space="preserve">   5 апреля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</si>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</sst>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M14" sqref="M14:O1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44287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17225676</f>
        <v>17225676</v>
      </c>
      <c r="Q12" s="21"/>
      <c r="R12" s="21"/>
      <c r="S12" s="21">
        <f>2009152.24</f>
        <v>2009152.24</v>
      </c>
      <c r="T12" s="21"/>
      <c r="U12" s="21"/>
      <c r="V12" s="21"/>
      <c r="W12" s="21"/>
      <c r="X12" s="22">
        <f>15216523.76</f>
        <v>15216523.76</v>
      </c>
      <c r="Y12" s="22"/>
      <c r="Z12" s="22"/>
    </row>
    <row r="13" spans="1:26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558520</f>
        <v>558520</v>
      </c>
      <c r="Q13" s="25"/>
      <c r="R13" s="25"/>
      <c r="S13" s="25">
        <f>122399.23</f>
        <v>122399.23</v>
      </c>
      <c r="T13" s="25"/>
      <c r="U13" s="25"/>
      <c r="V13" s="25"/>
      <c r="W13" s="25"/>
      <c r="X13" s="26">
        <f>436120.77</f>
        <v>436120.77</v>
      </c>
      <c r="Y13" s="26"/>
      <c r="Z13" s="26"/>
    </row>
    <row r="14" spans="1:26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3180</f>
        <v>3180</v>
      </c>
      <c r="Q14" s="25"/>
      <c r="R14" s="25"/>
      <c r="S14" s="25">
        <f>858.45</f>
        <v>858.45</v>
      </c>
      <c r="T14" s="25"/>
      <c r="U14" s="25"/>
      <c r="V14" s="25"/>
      <c r="W14" s="25"/>
      <c r="X14" s="26">
        <f>2321.55</f>
        <v>2321.55</v>
      </c>
      <c r="Y14" s="26"/>
      <c r="Z14" s="26"/>
    </row>
    <row r="15" spans="1:26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734700</f>
        <v>734700</v>
      </c>
      <c r="Q15" s="25"/>
      <c r="R15" s="25"/>
      <c r="S15" s="25">
        <f>171338.36</f>
        <v>171338.36</v>
      </c>
      <c r="T15" s="25"/>
      <c r="U15" s="25"/>
      <c r="V15" s="25"/>
      <c r="W15" s="25"/>
      <c r="X15" s="26">
        <f>563361.64</f>
        <v>563361.64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-80020</f>
        <v>-80020</v>
      </c>
      <c r="Q16" s="25"/>
      <c r="R16" s="25"/>
      <c r="S16" s="25">
        <f>-21859.65</f>
        <v>-21859.65</v>
      </c>
      <c r="T16" s="25"/>
      <c r="U16" s="25"/>
      <c r="V16" s="25"/>
      <c r="W16" s="25"/>
      <c r="X16" s="26">
        <f>-58160.35</f>
        <v>-58160.35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283000</f>
        <v>283000</v>
      </c>
      <c r="Q17" s="25"/>
      <c r="R17" s="25"/>
      <c r="S17" s="25">
        <f>69415.74</f>
        <v>69415.74</v>
      </c>
      <c r="T17" s="25"/>
      <c r="U17" s="25"/>
      <c r="V17" s="25"/>
      <c r="W17" s="25"/>
      <c r="X17" s="26">
        <f>213584.26</f>
        <v>213584.26</v>
      </c>
      <c r="Y17" s="26"/>
      <c r="Z17" s="26"/>
    </row>
    <row r="18" spans="1:26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7" t="s">
        <v>49</v>
      </c>
      <c r="Q18" s="27"/>
      <c r="R18" s="27"/>
      <c r="S18" s="25">
        <f>738.4</f>
        <v>738.4</v>
      </c>
      <c r="T18" s="25"/>
      <c r="U18" s="25"/>
      <c r="V18" s="25"/>
      <c r="W18" s="25"/>
      <c r="X18" s="28" t="s">
        <v>49</v>
      </c>
      <c r="Y18" s="28"/>
      <c r="Z18" s="28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313000</f>
        <v>313000</v>
      </c>
      <c r="Q19" s="25"/>
      <c r="R19" s="25"/>
      <c r="S19" s="25">
        <f>20268.02</f>
        <v>20268.02</v>
      </c>
      <c r="T19" s="25"/>
      <c r="U19" s="25"/>
      <c r="V19" s="25"/>
      <c r="W19" s="25"/>
      <c r="X19" s="26">
        <f>292731.98</f>
        <v>292731.98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752000</f>
        <v>752000</v>
      </c>
      <c r="Q20" s="25"/>
      <c r="R20" s="25"/>
      <c r="S20" s="25">
        <f>208307.88</f>
        <v>208307.88</v>
      </c>
      <c r="T20" s="25"/>
      <c r="U20" s="25"/>
      <c r="V20" s="25"/>
      <c r="W20" s="25"/>
      <c r="X20" s="26">
        <f>543692.12</f>
        <v>543692.12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900000</f>
        <v>900000</v>
      </c>
      <c r="Q21" s="25"/>
      <c r="R21" s="25"/>
      <c r="S21" s="25">
        <f>33311.81</f>
        <v>33311.81</v>
      </c>
      <c r="T21" s="25"/>
      <c r="U21" s="25"/>
      <c r="V21" s="25"/>
      <c r="W21" s="25"/>
      <c r="X21" s="26">
        <f>866688.19</f>
        <v>866688.19</v>
      </c>
      <c r="Y21" s="26"/>
      <c r="Z21" s="26"/>
    </row>
    <row r="22" spans="1:26" s="1" customFormat="1" ht="54.7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7" t="s">
        <v>49</v>
      </c>
      <c r="Q22" s="27"/>
      <c r="R22" s="27"/>
      <c r="S22" s="25">
        <f>20000</f>
        <v>20000</v>
      </c>
      <c r="T22" s="25"/>
      <c r="U22" s="25"/>
      <c r="V22" s="25"/>
      <c r="W22" s="25"/>
      <c r="X22" s="28" t="s">
        <v>49</v>
      </c>
      <c r="Y22" s="28"/>
      <c r="Z22" s="28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5426000</f>
        <v>5426000</v>
      </c>
      <c r="Q23" s="25"/>
      <c r="R23" s="25"/>
      <c r="S23" s="25">
        <f>1356000</f>
        <v>1356000</v>
      </c>
      <c r="T23" s="25"/>
      <c r="U23" s="25"/>
      <c r="V23" s="25"/>
      <c r="W23" s="25"/>
      <c r="X23" s="26">
        <f>4070000</f>
        <v>4070000</v>
      </c>
      <c r="Y23" s="26"/>
      <c r="Z23" s="26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51000</f>
        <v>51000</v>
      </c>
      <c r="Q24" s="25"/>
      <c r="R24" s="25"/>
      <c r="S24" s="25">
        <f>12750</f>
        <v>12750</v>
      </c>
      <c r="T24" s="25"/>
      <c r="U24" s="25"/>
      <c r="V24" s="25"/>
      <c r="W24" s="25"/>
      <c r="X24" s="26">
        <f>38250</f>
        <v>38250</v>
      </c>
      <c r="Y24" s="26"/>
      <c r="Z24" s="26"/>
    </row>
    <row r="25" spans="1:26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5000000</f>
        <v>5000000</v>
      </c>
      <c r="Q25" s="25"/>
      <c r="R25" s="25"/>
      <c r="S25" s="27" t="s">
        <v>49</v>
      </c>
      <c r="T25" s="27"/>
      <c r="U25" s="27"/>
      <c r="V25" s="27"/>
      <c r="W25" s="27"/>
      <c r="X25" s="26">
        <f>5000000</f>
        <v>5000000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2125371</f>
        <v>2125371</v>
      </c>
      <c r="Q26" s="25"/>
      <c r="R26" s="25"/>
      <c r="S26" s="27" t="s">
        <v>49</v>
      </c>
      <c r="T26" s="27"/>
      <c r="U26" s="27"/>
      <c r="V26" s="27"/>
      <c r="W26" s="27"/>
      <c r="X26" s="26">
        <f>2125371</f>
        <v>2125371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1063467</f>
        <v>1063467</v>
      </c>
      <c r="Q27" s="25"/>
      <c r="R27" s="25"/>
      <c r="S27" s="27" t="s">
        <v>49</v>
      </c>
      <c r="T27" s="27"/>
      <c r="U27" s="27"/>
      <c r="V27" s="27"/>
      <c r="W27" s="27"/>
      <c r="X27" s="26">
        <f>1063467</f>
        <v>1063467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95458</f>
        <v>95458</v>
      </c>
      <c r="Q28" s="25"/>
      <c r="R28" s="25"/>
      <c r="S28" s="25">
        <f>15624</f>
        <v>15624</v>
      </c>
      <c r="T28" s="25"/>
      <c r="U28" s="25"/>
      <c r="V28" s="25"/>
      <c r="W28" s="25"/>
      <c r="X28" s="26">
        <f>79834</f>
        <v>79834</v>
      </c>
      <c r="Y28" s="26"/>
      <c r="Z28" s="26"/>
    </row>
    <row r="29" spans="1:26" s="1" customFormat="1" ht="13.5" customHeight="1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1" customFormat="1" ht="13.5" customHeight="1">
      <c r="A30" s="12" t="s">
        <v>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ht="34.5" customHeight="1">
      <c r="A31" s="13" t="s">
        <v>22</v>
      </c>
      <c r="B31" s="13"/>
      <c r="C31" s="13"/>
      <c r="D31" s="13"/>
      <c r="E31" s="13"/>
      <c r="F31" s="13"/>
      <c r="G31" s="13"/>
      <c r="H31" s="13"/>
      <c r="I31" s="13" t="s">
        <v>23</v>
      </c>
      <c r="J31" s="13"/>
      <c r="K31" s="13"/>
      <c r="L31" s="13" t="s">
        <v>71</v>
      </c>
      <c r="M31" s="13"/>
      <c r="N31" s="13"/>
      <c r="O31" s="14" t="s">
        <v>72</v>
      </c>
      <c r="P31" s="14"/>
      <c r="Q31" s="14" t="s">
        <v>25</v>
      </c>
      <c r="R31" s="14"/>
      <c r="S31" s="14"/>
      <c r="T31" s="14" t="s">
        <v>26</v>
      </c>
      <c r="U31" s="14"/>
      <c r="V31" s="14"/>
      <c r="W31" s="14"/>
      <c r="X31" s="14"/>
      <c r="Y31" s="15" t="s">
        <v>27</v>
      </c>
      <c r="Z31" s="15"/>
    </row>
    <row r="32" spans="1:26" s="1" customFormat="1" ht="13.5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6" t="s">
        <v>29</v>
      </c>
      <c r="J32" s="16"/>
      <c r="K32" s="16"/>
      <c r="L32" s="16" t="s">
        <v>30</v>
      </c>
      <c r="M32" s="16"/>
      <c r="N32" s="16"/>
      <c r="O32" s="17" t="s">
        <v>31</v>
      </c>
      <c r="P32" s="17"/>
      <c r="Q32" s="17" t="s">
        <v>32</v>
      </c>
      <c r="R32" s="17"/>
      <c r="S32" s="17"/>
      <c r="T32" s="17" t="s">
        <v>33</v>
      </c>
      <c r="U32" s="17"/>
      <c r="V32" s="17"/>
      <c r="W32" s="17"/>
      <c r="X32" s="17"/>
      <c r="Y32" s="18" t="s">
        <v>73</v>
      </c>
      <c r="Z32" s="18"/>
    </row>
    <row r="33" spans="1:26" s="1" customFormat="1" ht="13.5" customHeight="1">
      <c r="A33" s="19" t="s">
        <v>74</v>
      </c>
      <c r="B33" s="19"/>
      <c r="C33" s="19"/>
      <c r="D33" s="19"/>
      <c r="E33" s="19"/>
      <c r="F33" s="19"/>
      <c r="G33" s="19"/>
      <c r="H33" s="19"/>
      <c r="I33" s="20" t="s">
        <v>75</v>
      </c>
      <c r="J33" s="20"/>
      <c r="K33" s="20"/>
      <c r="L33" s="20" t="s">
        <v>36</v>
      </c>
      <c r="M33" s="20"/>
      <c r="N33" s="20"/>
      <c r="O33" s="30" t="s">
        <v>36</v>
      </c>
      <c r="P33" s="30"/>
      <c r="Q33" s="21">
        <f>18378518.91</f>
        <v>18378518.91</v>
      </c>
      <c r="R33" s="21"/>
      <c r="S33" s="21"/>
      <c r="T33" s="21">
        <f>2141658.69</f>
        <v>2141658.69</v>
      </c>
      <c r="U33" s="21"/>
      <c r="V33" s="21"/>
      <c r="W33" s="21"/>
      <c r="X33" s="21"/>
      <c r="Y33" s="22">
        <f>16236860.22</f>
        <v>16236860.22</v>
      </c>
      <c r="Z33" s="22"/>
    </row>
    <row r="34" spans="1:26" s="1" customFormat="1" ht="13.5" customHeight="1">
      <c r="A34" s="31" t="s">
        <v>76</v>
      </c>
      <c r="B34" s="31"/>
      <c r="C34" s="31"/>
      <c r="D34" s="31"/>
      <c r="E34" s="31"/>
      <c r="F34" s="31"/>
      <c r="G34" s="31"/>
      <c r="H34" s="31"/>
      <c r="I34" s="32" t="s">
        <v>75</v>
      </c>
      <c r="J34" s="32"/>
      <c r="K34" s="32"/>
      <c r="L34" s="32" t="s">
        <v>77</v>
      </c>
      <c r="M34" s="32"/>
      <c r="N34" s="32"/>
      <c r="O34" s="33" t="s">
        <v>78</v>
      </c>
      <c r="P34" s="33"/>
      <c r="Q34" s="34">
        <f>664920.26</f>
        <v>664920.26</v>
      </c>
      <c r="R34" s="34"/>
      <c r="S34" s="34"/>
      <c r="T34" s="34">
        <f>120422.18</f>
        <v>120422.18</v>
      </c>
      <c r="U34" s="34"/>
      <c r="V34" s="34"/>
      <c r="W34" s="34"/>
      <c r="X34" s="34"/>
      <c r="Y34" s="35">
        <f>544498.08</f>
        <v>544498.08</v>
      </c>
      <c r="Z34" s="35"/>
    </row>
    <row r="35" spans="1:26" s="1" customFormat="1" ht="13.5" customHeight="1">
      <c r="A35" s="31" t="s">
        <v>79</v>
      </c>
      <c r="B35" s="31"/>
      <c r="C35" s="31"/>
      <c r="D35" s="31"/>
      <c r="E35" s="31"/>
      <c r="F35" s="31"/>
      <c r="G35" s="31"/>
      <c r="H35" s="31"/>
      <c r="I35" s="32" t="s">
        <v>75</v>
      </c>
      <c r="J35" s="32"/>
      <c r="K35" s="32"/>
      <c r="L35" s="32" t="s">
        <v>80</v>
      </c>
      <c r="M35" s="32"/>
      <c r="N35" s="32"/>
      <c r="O35" s="33" t="s">
        <v>81</v>
      </c>
      <c r="P35" s="33"/>
      <c r="Q35" s="34">
        <f>200805.92</f>
        <v>200805.92</v>
      </c>
      <c r="R35" s="34"/>
      <c r="S35" s="34"/>
      <c r="T35" s="34">
        <f>31233.49</f>
        <v>31233.49</v>
      </c>
      <c r="U35" s="34"/>
      <c r="V35" s="34"/>
      <c r="W35" s="34"/>
      <c r="X35" s="34"/>
      <c r="Y35" s="35">
        <f>169572.43</f>
        <v>169572.43</v>
      </c>
      <c r="Z35" s="35"/>
    </row>
    <row r="36" spans="1:26" s="1" customFormat="1" ht="13.5" customHeight="1">
      <c r="A36" s="31" t="s">
        <v>76</v>
      </c>
      <c r="B36" s="31"/>
      <c r="C36" s="31"/>
      <c r="D36" s="31"/>
      <c r="E36" s="31"/>
      <c r="F36" s="31"/>
      <c r="G36" s="31"/>
      <c r="H36" s="31"/>
      <c r="I36" s="32" t="s">
        <v>75</v>
      </c>
      <c r="J36" s="32"/>
      <c r="K36" s="32"/>
      <c r="L36" s="32" t="s">
        <v>82</v>
      </c>
      <c r="M36" s="32"/>
      <c r="N36" s="32"/>
      <c r="O36" s="33" t="s">
        <v>78</v>
      </c>
      <c r="P36" s="33"/>
      <c r="Q36" s="34">
        <f>1597514.32</f>
        <v>1597514.32</v>
      </c>
      <c r="R36" s="34"/>
      <c r="S36" s="34"/>
      <c r="T36" s="34">
        <f>252985</f>
        <v>252985</v>
      </c>
      <c r="U36" s="34"/>
      <c r="V36" s="34"/>
      <c r="W36" s="34"/>
      <c r="X36" s="34"/>
      <c r="Y36" s="35">
        <f>1344529.32</f>
        <v>1344529.32</v>
      </c>
      <c r="Z36" s="35"/>
    </row>
    <row r="37" spans="1:26" s="1" customFormat="1" ht="13.5" customHeight="1">
      <c r="A37" s="31" t="s">
        <v>79</v>
      </c>
      <c r="B37" s="31"/>
      <c r="C37" s="31"/>
      <c r="D37" s="31"/>
      <c r="E37" s="31"/>
      <c r="F37" s="31"/>
      <c r="G37" s="31"/>
      <c r="H37" s="31"/>
      <c r="I37" s="32" t="s">
        <v>75</v>
      </c>
      <c r="J37" s="32"/>
      <c r="K37" s="32"/>
      <c r="L37" s="32" t="s">
        <v>83</v>
      </c>
      <c r="M37" s="32"/>
      <c r="N37" s="32"/>
      <c r="O37" s="33" t="s">
        <v>81</v>
      </c>
      <c r="P37" s="33"/>
      <c r="Q37" s="34">
        <f>482449.32</f>
        <v>482449.32</v>
      </c>
      <c r="R37" s="34"/>
      <c r="S37" s="34"/>
      <c r="T37" s="34">
        <f>66473.12</f>
        <v>66473.12</v>
      </c>
      <c r="U37" s="34"/>
      <c r="V37" s="34"/>
      <c r="W37" s="34"/>
      <c r="X37" s="34"/>
      <c r="Y37" s="35">
        <f>415976.2</f>
        <v>415976.2</v>
      </c>
      <c r="Z37" s="35"/>
    </row>
    <row r="38" spans="1:26" s="1" customFormat="1" ht="13.5" customHeight="1">
      <c r="A38" s="31" t="s">
        <v>84</v>
      </c>
      <c r="B38" s="31"/>
      <c r="C38" s="31"/>
      <c r="D38" s="31"/>
      <c r="E38" s="31"/>
      <c r="F38" s="31"/>
      <c r="G38" s="31"/>
      <c r="H38" s="31"/>
      <c r="I38" s="32" t="s">
        <v>75</v>
      </c>
      <c r="J38" s="32"/>
      <c r="K38" s="32"/>
      <c r="L38" s="32" t="s">
        <v>85</v>
      </c>
      <c r="M38" s="32"/>
      <c r="N38" s="32"/>
      <c r="O38" s="33" t="s">
        <v>86</v>
      </c>
      <c r="P38" s="33"/>
      <c r="Q38" s="34">
        <f>120000</f>
        <v>120000</v>
      </c>
      <c r="R38" s="34"/>
      <c r="S38" s="34"/>
      <c r="T38" s="34">
        <f>24015</f>
        <v>24015</v>
      </c>
      <c r="U38" s="34"/>
      <c r="V38" s="34"/>
      <c r="W38" s="34"/>
      <c r="X38" s="34"/>
      <c r="Y38" s="35">
        <f>95985</f>
        <v>95985</v>
      </c>
      <c r="Z38" s="35"/>
    </row>
    <row r="39" spans="1:26" s="1" customFormat="1" ht="13.5" customHeight="1">
      <c r="A39" s="31" t="s">
        <v>87</v>
      </c>
      <c r="B39" s="31"/>
      <c r="C39" s="31"/>
      <c r="D39" s="31"/>
      <c r="E39" s="31"/>
      <c r="F39" s="31"/>
      <c r="G39" s="31"/>
      <c r="H39" s="31"/>
      <c r="I39" s="32" t="s">
        <v>75</v>
      </c>
      <c r="J39" s="32"/>
      <c r="K39" s="32"/>
      <c r="L39" s="32" t="s">
        <v>85</v>
      </c>
      <c r="M39" s="32"/>
      <c r="N39" s="32"/>
      <c r="O39" s="33" t="s">
        <v>88</v>
      </c>
      <c r="P39" s="33"/>
      <c r="Q39" s="34">
        <f>100000</f>
        <v>100000</v>
      </c>
      <c r="R39" s="34"/>
      <c r="S39" s="34"/>
      <c r="T39" s="36" t="s">
        <v>49</v>
      </c>
      <c r="U39" s="36"/>
      <c r="V39" s="36"/>
      <c r="W39" s="36"/>
      <c r="X39" s="36"/>
      <c r="Y39" s="35">
        <f>100000</f>
        <v>100000</v>
      </c>
      <c r="Z39" s="35"/>
    </row>
    <row r="40" spans="1:26" s="1" customFormat="1" ht="13.5" customHeight="1">
      <c r="A40" s="31" t="s">
        <v>89</v>
      </c>
      <c r="B40" s="31"/>
      <c r="C40" s="31"/>
      <c r="D40" s="31"/>
      <c r="E40" s="31"/>
      <c r="F40" s="31"/>
      <c r="G40" s="31"/>
      <c r="H40" s="31"/>
      <c r="I40" s="32" t="s">
        <v>75</v>
      </c>
      <c r="J40" s="32"/>
      <c r="K40" s="32"/>
      <c r="L40" s="32" t="s">
        <v>90</v>
      </c>
      <c r="M40" s="32"/>
      <c r="N40" s="32"/>
      <c r="O40" s="33" t="s">
        <v>91</v>
      </c>
      <c r="P40" s="33"/>
      <c r="Q40" s="34">
        <f>29000</f>
        <v>29000</v>
      </c>
      <c r="R40" s="34"/>
      <c r="S40" s="34"/>
      <c r="T40" s="34">
        <f>2170.79</f>
        <v>2170.79</v>
      </c>
      <c r="U40" s="34"/>
      <c r="V40" s="34"/>
      <c r="W40" s="34"/>
      <c r="X40" s="34"/>
      <c r="Y40" s="35">
        <f>26829.21</f>
        <v>26829.21</v>
      </c>
      <c r="Z40" s="35"/>
    </row>
    <row r="41" spans="1:26" s="1" customFormat="1" ht="13.5" customHeight="1">
      <c r="A41" s="31" t="s">
        <v>92</v>
      </c>
      <c r="B41" s="31"/>
      <c r="C41" s="31"/>
      <c r="D41" s="31"/>
      <c r="E41" s="31"/>
      <c r="F41" s="31"/>
      <c r="G41" s="31"/>
      <c r="H41" s="31"/>
      <c r="I41" s="32" t="s">
        <v>75</v>
      </c>
      <c r="J41" s="32"/>
      <c r="K41" s="32"/>
      <c r="L41" s="32" t="s">
        <v>90</v>
      </c>
      <c r="M41" s="32"/>
      <c r="N41" s="32"/>
      <c r="O41" s="33" t="s">
        <v>93</v>
      </c>
      <c r="P41" s="33"/>
      <c r="Q41" s="34">
        <f>18000</f>
        <v>18000</v>
      </c>
      <c r="R41" s="34"/>
      <c r="S41" s="34"/>
      <c r="T41" s="34">
        <f>2890.96</f>
        <v>2890.96</v>
      </c>
      <c r="U41" s="34"/>
      <c r="V41" s="34"/>
      <c r="W41" s="34"/>
      <c r="X41" s="34"/>
      <c r="Y41" s="35">
        <f>15109.04</f>
        <v>15109.04</v>
      </c>
      <c r="Z41" s="35"/>
    </row>
    <row r="42" spans="1:26" s="1" customFormat="1" ht="13.5" customHeight="1">
      <c r="A42" s="31" t="s">
        <v>94</v>
      </c>
      <c r="B42" s="31"/>
      <c r="C42" s="31"/>
      <c r="D42" s="31"/>
      <c r="E42" s="31"/>
      <c r="F42" s="31"/>
      <c r="G42" s="31"/>
      <c r="H42" s="31"/>
      <c r="I42" s="32" t="s">
        <v>75</v>
      </c>
      <c r="J42" s="32"/>
      <c r="K42" s="32"/>
      <c r="L42" s="32" t="s">
        <v>90</v>
      </c>
      <c r="M42" s="32"/>
      <c r="N42" s="32"/>
      <c r="O42" s="33" t="s">
        <v>95</v>
      </c>
      <c r="P42" s="33"/>
      <c r="Q42" s="34">
        <f>24000</f>
        <v>24000</v>
      </c>
      <c r="R42" s="34"/>
      <c r="S42" s="34"/>
      <c r="T42" s="36" t="s">
        <v>49</v>
      </c>
      <c r="U42" s="36"/>
      <c r="V42" s="36"/>
      <c r="W42" s="36"/>
      <c r="X42" s="36"/>
      <c r="Y42" s="35">
        <f>24000</f>
        <v>24000</v>
      </c>
      <c r="Z42" s="35"/>
    </row>
    <row r="43" spans="1:26" s="1" customFormat="1" ht="13.5" customHeight="1">
      <c r="A43" s="31" t="s">
        <v>84</v>
      </c>
      <c r="B43" s="31"/>
      <c r="C43" s="31"/>
      <c r="D43" s="31"/>
      <c r="E43" s="31"/>
      <c r="F43" s="31"/>
      <c r="G43" s="31"/>
      <c r="H43" s="31"/>
      <c r="I43" s="32" t="s">
        <v>75</v>
      </c>
      <c r="J43" s="32"/>
      <c r="K43" s="32"/>
      <c r="L43" s="32" t="s">
        <v>90</v>
      </c>
      <c r="M43" s="32"/>
      <c r="N43" s="32"/>
      <c r="O43" s="33" t="s">
        <v>86</v>
      </c>
      <c r="P43" s="33"/>
      <c r="Q43" s="34">
        <f>407614.18</f>
        <v>407614.18</v>
      </c>
      <c r="R43" s="34"/>
      <c r="S43" s="34"/>
      <c r="T43" s="34">
        <f>67052</f>
        <v>67052</v>
      </c>
      <c r="U43" s="34"/>
      <c r="V43" s="34"/>
      <c r="W43" s="34"/>
      <c r="X43" s="34"/>
      <c r="Y43" s="35">
        <f>340562.18</f>
        <v>340562.18</v>
      </c>
      <c r="Z43" s="35"/>
    </row>
    <row r="44" spans="1:26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2" t="s">
        <v>75</v>
      </c>
      <c r="J44" s="32"/>
      <c r="K44" s="32"/>
      <c r="L44" s="32" t="s">
        <v>90</v>
      </c>
      <c r="M44" s="32"/>
      <c r="N44" s="32"/>
      <c r="O44" s="33" t="s">
        <v>97</v>
      </c>
      <c r="P44" s="33"/>
      <c r="Q44" s="34">
        <f>80000</f>
        <v>80000</v>
      </c>
      <c r="R44" s="34"/>
      <c r="S44" s="34"/>
      <c r="T44" s="34">
        <f>1650</f>
        <v>1650</v>
      </c>
      <c r="U44" s="34"/>
      <c r="V44" s="34"/>
      <c r="W44" s="34"/>
      <c r="X44" s="34"/>
      <c r="Y44" s="35">
        <f>78350</f>
        <v>78350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75</v>
      </c>
      <c r="J45" s="32"/>
      <c r="K45" s="32"/>
      <c r="L45" s="32" t="s">
        <v>99</v>
      </c>
      <c r="M45" s="32"/>
      <c r="N45" s="32"/>
      <c r="O45" s="33" t="s">
        <v>100</v>
      </c>
      <c r="P45" s="33"/>
      <c r="Q45" s="34">
        <f>3000</f>
        <v>3000</v>
      </c>
      <c r="R45" s="34"/>
      <c r="S45" s="34"/>
      <c r="T45" s="36" t="s">
        <v>49</v>
      </c>
      <c r="U45" s="36"/>
      <c r="V45" s="36"/>
      <c r="W45" s="36"/>
      <c r="X45" s="36"/>
      <c r="Y45" s="35">
        <f>3000</f>
        <v>3000</v>
      </c>
      <c r="Z45" s="35"/>
    </row>
    <row r="46" spans="1:26" s="1" customFormat="1" ht="13.5" customHeight="1">
      <c r="A46" s="31" t="s">
        <v>98</v>
      </c>
      <c r="B46" s="31"/>
      <c r="C46" s="31"/>
      <c r="D46" s="31"/>
      <c r="E46" s="31"/>
      <c r="F46" s="31"/>
      <c r="G46" s="31"/>
      <c r="H46" s="31"/>
      <c r="I46" s="32" t="s">
        <v>75</v>
      </c>
      <c r="J46" s="32"/>
      <c r="K46" s="32"/>
      <c r="L46" s="32" t="s">
        <v>101</v>
      </c>
      <c r="M46" s="32"/>
      <c r="N46" s="32"/>
      <c r="O46" s="33" t="s">
        <v>100</v>
      </c>
      <c r="P46" s="33"/>
      <c r="Q46" s="34">
        <f>12000</f>
        <v>12000</v>
      </c>
      <c r="R46" s="34"/>
      <c r="S46" s="34"/>
      <c r="T46" s="36" t="s">
        <v>49</v>
      </c>
      <c r="U46" s="36"/>
      <c r="V46" s="36"/>
      <c r="W46" s="36"/>
      <c r="X46" s="36"/>
      <c r="Y46" s="35">
        <f>12000</f>
        <v>12000</v>
      </c>
      <c r="Z46" s="35"/>
    </row>
    <row r="47" spans="1:26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2" t="s">
        <v>75</v>
      </c>
      <c r="J47" s="32"/>
      <c r="K47" s="32"/>
      <c r="L47" s="32" t="s">
        <v>103</v>
      </c>
      <c r="M47" s="32"/>
      <c r="N47" s="32"/>
      <c r="O47" s="33" t="s">
        <v>104</v>
      </c>
      <c r="P47" s="33"/>
      <c r="Q47" s="34">
        <f>60696</f>
        <v>60696</v>
      </c>
      <c r="R47" s="34"/>
      <c r="S47" s="34"/>
      <c r="T47" s="34">
        <f>15174</f>
        <v>15174</v>
      </c>
      <c r="U47" s="34"/>
      <c r="V47" s="34"/>
      <c r="W47" s="34"/>
      <c r="X47" s="34"/>
      <c r="Y47" s="35">
        <f>45522</f>
        <v>45522</v>
      </c>
      <c r="Z47" s="35"/>
    </row>
    <row r="48" spans="1:26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2" t="s">
        <v>75</v>
      </c>
      <c r="J48" s="32"/>
      <c r="K48" s="32"/>
      <c r="L48" s="32" t="s">
        <v>106</v>
      </c>
      <c r="M48" s="32"/>
      <c r="N48" s="32"/>
      <c r="O48" s="33" t="s">
        <v>107</v>
      </c>
      <c r="P48" s="33"/>
      <c r="Q48" s="34">
        <f>20000</f>
        <v>20000</v>
      </c>
      <c r="R48" s="34"/>
      <c r="S48" s="34"/>
      <c r="T48" s="36" t="s">
        <v>49</v>
      </c>
      <c r="U48" s="36"/>
      <c r="V48" s="36"/>
      <c r="W48" s="36"/>
      <c r="X48" s="36"/>
      <c r="Y48" s="35">
        <f>20000</f>
        <v>20000</v>
      </c>
      <c r="Z48" s="35"/>
    </row>
    <row r="49" spans="1:26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2" t="s">
        <v>75</v>
      </c>
      <c r="J49" s="32"/>
      <c r="K49" s="32"/>
      <c r="L49" s="32" t="s">
        <v>109</v>
      </c>
      <c r="M49" s="32"/>
      <c r="N49" s="32"/>
      <c r="O49" s="33" t="s">
        <v>110</v>
      </c>
      <c r="P49" s="33"/>
      <c r="Q49" s="34">
        <f>100000</f>
        <v>100000</v>
      </c>
      <c r="R49" s="34"/>
      <c r="S49" s="34"/>
      <c r="T49" s="34">
        <f>100000</f>
        <v>100000</v>
      </c>
      <c r="U49" s="34"/>
      <c r="V49" s="34"/>
      <c r="W49" s="34"/>
      <c r="X49" s="34"/>
      <c r="Y49" s="35">
        <f>0</f>
        <v>0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75</v>
      </c>
      <c r="J50" s="32"/>
      <c r="K50" s="32"/>
      <c r="L50" s="32" t="s">
        <v>111</v>
      </c>
      <c r="M50" s="32"/>
      <c r="N50" s="32"/>
      <c r="O50" s="33" t="s">
        <v>110</v>
      </c>
      <c r="P50" s="33"/>
      <c r="Q50" s="34">
        <f>19270</f>
        <v>19270</v>
      </c>
      <c r="R50" s="34"/>
      <c r="S50" s="34"/>
      <c r="T50" s="34">
        <f>19270</f>
        <v>19270</v>
      </c>
      <c r="U50" s="34"/>
      <c r="V50" s="34"/>
      <c r="W50" s="34"/>
      <c r="X50" s="34"/>
      <c r="Y50" s="35">
        <f>0</f>
        <v>0</v>
      </c>
      <c r="Z50" s="35"/>
    </row>
    <row r="51" spans="1:26" s="1" customFormat="1" ht="13.5" customHeight="1">
      <c r="A51" s="31" t="s">
        <v>76</v>
      </c>
      <c r="B51" s="31"/>
      <c r="C51" s="31"/>
      <c r="D51" s="31"/>
      <c r="E51" s="31"/>
      <c r="F51" s="31"/>
      <c r="G51" s="31"/>
      <c r="H51" s="31"/>
      <c r="I51" s="32" t="s">
        <v>75</v>
      </c>
      <c r="J51" s="32"/>
      <c r="K51" s="32"/>
      <c r="L51" s="32" t="s">
        <v>112</v>
      </c>
      <c r="M51" s="32"/>
      <c r="N51" s="32"/>
      <c r="O51" s="33" t="s">
        <v>78</v>
      </c>
      <c r="P51" s="33"/>
      <c r="Q51" s="34">
        <f>72000</f>
        <v>72000</v>
      </c>
      <c r="R51" s="34"/>
      <c r="S51" s="34"/>
      <c r="T51" s="34">
        <f>12000</f>
        <v>12000</v>
      </c>
      <c r="U51" s="34"/>
      <c r="V51" s="34"/>
      <c r="W51" s="34"/>
      <c r="X51" s="34"/>
      <c r="Y51" s="35">
        <f>60000</f>
        <v>60000</v>
      </c>
      <c r="Z51" s="35"/>
    </row>
    <row r="52" spans="1:26" s="1" customFormat="1" ht="13.5" customHeight="1">
      <c r="A52" s="31" t="s">
        <v>79</v>
      </c>
      <c r="B52" s="31"/>
      <c r="C52" s="31"/>
      <c r="D52" s="31"/>
      <c r="E52" s="31"/>
      <c r="F52" s="31"/>
      <c r="G52" s="31"/>
      <c r="H52" s="31"/>
      <c r="I52" s="32" t="s">
        <v>75</v>
      </c>
      <c r="J52" s="32"/>
      <c r="K52" s="32"/>
      <c r="L52" s="32" t="s">
        <v>113</v>
      </c>
      <c r="M52" s="32"/>
      <c r="N52" s="32"/>
      <c r="O52" s="33" t="s">
        <v>81</v>
      </c>
      <c r="P52" s="33"/>
      <c r="Q52" s="34">
        <f>21744</f>
        <v>21744</v>
      </c>
      <c r="R52" s="34"/>
      <c r="S52" s="34"/>
      <c r="T52" s="34">
        <f>3624</f>
        <v>3624</v>
      </c>
      <c r="U52" s="34"/>
      <c r="V52" s="34"/>
      <c r="W52" s="34"/>
      <c r="X52" s="34"/>
      <c r="Y52" s="35">
        <f>18120</f>
        <v>18120</v>
      </c>
      <c r="Z52" s="35"/>
    </row>
    <row r="53" spans="1:26" s="1" customFormat="1" ht="13.5" customHeight="1">
      <c r="A53" s="31" t="s">
        <v>96</v>
      </c>
      <c r="B53" s="31"/>
      <c r="C53" s="31"/>
      <c r="D53" s="31"/>
      <c r="E53" s="31"/>
      <c r="F53" s="31"/>
      <c r="G53" s="31"/>
      <c r="H53" s="31"/>
      <c r="I53" s="32" t="s">
        <v>75</v>
      </c>
      <c r="J53" s="32"/>
      <c r="K53" s="32"/>
      <c r="L53" s="32" t="s">
        <v>114</v>
      </c>
      <c r="M53" s="32"/>
      <c r="N53" s="32"/>
      <c r="O53" s="33" t="s">
        <v>97</v>
      </c>
      <c r="P53" s="33"/>
      <c r="Q53" s="34">
        <f>1714</f>
        <v>1714</v>
      </c>
      <c r="R53" s="34"/>
      <c r="S53" s="34"/>
      <c r="T53" s="36" t="s">
        <v>49</v>
      </c>
      <c r="U53" s="36"/>
      <c r="V53" s="36"/>
      <c r="W53" s="36"/>
      <c r="X53" s="36"/>
      <c r="Y53" s="35">
        <f>1714</f>
        <v>1714</v>
      </c>
      <c r="Z53" s="35"/>
    </row>
    <row r="54" spans="1:26" s="1" customFormat="1" ht="13.5" customHeight="1">
      <c r="A54" s="31" t="s">
        <v>84</v>
      </c>
      <c r="B54" s="31"/>
      <c r="C54" s="31"/>
      <c r="D54" s="31"/>
      <c r="E54" s="31"/>
      <c r="F54" s="31"/>
      <c r="G54" s="31"/>
      <c r="H54" s="31"/>
      <c r="I54" s="32" t="s">
        <v>75</v>
      </c>
      <c r="J54" s="32"/>
      <c r="K54" s="32"/>
      <c r="L54" s="32" t="s">
        <v>115</v>
      </c>
      <c r="M54" s="32"/>
      <c r="N54" s="32"/>
      <c r="O54" s="33" t="s">
        <v>86</v>
      </c>
      <c r="P54" s="33"/>
      <c r="Q54" s="34">
        <f>30000</f>
        <v>30000</v>
      </c>
      <c r="R54" s="34"/>
      <c r="S54" s="34"/>
      <c r="T54" s="36" t="s">
        <v>49</v>
      </c>
      <c r="U54" s="36"/>
      <c r="V54" s="36"/>
      <c r="W54" s="36"/>
      <c r="X54" s="36"/>
      <c r="Y54" s="35">
        <f>30000</f>
        <v>30000</v>
      </c>
      <c r="Z54" s="35"/>
    </row>
    <row r="55" spans="1:26" s="1" customFormat="1" ht="13.5" customHeight="1">
      <c r="A55" s="31" t="s">
        <v>94</v>
      </c>
      <c r="B55" s="31"/>
      <c r="C55" s="31"/>
      <c r="D55" s="31"/>
      <c r="E55" s="31"/>
      <c r="F55" s="31"/>
      <c r="G55" s="31"/>
      <c r="H55" s="31"/>
      <c r="I55" s="32" t="s">
        <v>75</v>
      </c>
      <c r="J55" s="32"/>
      <c r="K55" s="32"/>
      <c r="L55" s="32" t="s">
        <v>116</v>
      </c>
      <c r="M55" s="32"/>
      <c r="N55" s="32"/>
      <c r="O55" s="33" t="s">
        <v>95</v>
      </c>
      <c r="P55" s="33"/>
      <c r="Q55" s="34">
        <f>1079985</f>
        <v>1079985</v>
      </c>
      <c r="R55" s="34"/>
      <c r="S55" s="34"/>
      <c r="T55" s="36" t="s">
        <v>49</v>
      </c>
      <c r="U55" s="36"/>
      <c r="V55" s="36"/>
      <c r="W55" s="36"/>
      <c r="X55" s="36"/>
      <c r="Y55" s="35">
        <f>1079985</f>
        <v>1079985</v>
      </c>
      <c r="Z55" s="35"/>
    </row>
    <row r="56" spans="1:26" s="1" customFormat="1" ht="13.5" customHeight="1">
      <c r="A56" s="31" t="s">
        <v>84</v>
      </c>
      <c r="B56" s="31"/>
      <c r="C56" s="31"/>
      <c r="D56" s="31"/>
      <c r="E56" s="31"/>
      <c r="F56" s="31"/>
      <c r="G56" s="31"/>
      <c r="H56" s="31"/>
      <c r="I56" s="32" t="s">
        <v>75</v>
      </c>
      <c r="J56" s="32"/>
      <c r="K56" s="32"/>
      <c r="L56" s="32" t="s">
        <v>117</v>
      </c>
      <c r="M56" s="32"/>
      <c r="N56" s="32"/>
      <c r="O56" s="33" t="s">
        <v>86</v>
      </c>
      <c r="P56" s="33"/>
      <c r="Q56" s="34">
        <f>110000</f>
        <v>110000</v>
      </c>
      <c r="R56" s="34"/>
      <c r="S56" s="34"/>
      <c r="T56" s="34">
        <f>10000</f>
        <v>10000</v>
      </c>
      <c r="U56" s="34"/>
      <c r="V56" s="34"/>
      <c r="W56" s="34"/>
      <c r="X56" s="34"/>
      <c r="Y56" s="35">
        <f>100000</f>
        <v>100000</v>
      </c>
      <c r="Z56" s="35"/>
    </row>
    <row r="57" spans="1:26" s="1" customFormat="1" ht="13.5" customHeight="1">
      <c r="A57" s="31" t="s">
        <v>94</v>
      </c>
      <c r="B57" s="31"/>
      <c r="C57" s="31"/>
      <c r="D57" s="31"/>
      <c r="E57" s="31"/>
      <c r="F57" s="31"/>
      <c r="G57" s="31"/>
      <c r="H57" s="31"/>
      <c r="I57" s="32" t="s">
        <v>75</v>
      </c>
      <c r="J57" s="32"/>
      <c r="K57" s="32"/>
      <c r="L57" s="32" t="s">
        <v>118</v>
      </c>
      <c r="M57" s="32"/>
      <c r="N57" s="32"/>
      <c r="O57" s="33" t="s">
        <v>95</v>
      </c>
      <c r="P57" s="33"/>
      <c r="Q57" s="34">
        <f>610945</f>
        <v>610945</v>
      </c>
      <c r="R57" s="34"/>
      <c r="S57" s="34"/>
      <c r="T57" s="36" t="s">
        <v>49</v>
      </c>
      <c r="U57" s="36"/>
      <c r="V57" s="36"/>
      <c r="W57" s="36"/>
      <c r="X57" s="36"/>
      <c r="Y57" s="35">
        <f>610945</f>
        <v>610945</v>
      </c>
      <c r="Z57" s="35"/>
    </row>
    <row r="58" spans="1:26" s="1" customFormat="1" ht="13.5" customHeight="1">
      <c r="A58" s="31" t="s">
        <v>94</v>
      </c>
      <c r="B58" s="31"/>
      <c r="C58" s="31"/>
      <c r="D58" s="31"/>
      <c r="E58" s="31"/>
      <c r="F58" s="31"/>
      <c r="G58" s="31"/>
      <c r="H58" s="31"/>
      <c r="I58" s="32" t="s">
        <v>75</v>
      </c>
      <c r="J58" s="32"/>
      <c r="K58" s="32"/>
      <c r="L58" s="32" t="s">
        <v>119</v>
      </c>
      <c r="M58" s="32"/>
      <c r="N58" s="32"/>
      <c r="O58" s="33" t="s">
        <v>95</v>
      </c>
      <c r="P58" s="33"/>
      <c r="Q58" s="34">
        <f>4990000</f>
        <v>4990000</v>
      </c>
      <c r="R58" s="34"/>
      <c r="S58" s="34"/>
      <c r="T58" s="36" t="s">
        <v>49</v>
      </c>
      <c r="U58" s="36"/>
      <c r="V58" s="36"/>
      <c r="W58" s="36"/>
      <c r="X58" s="36"/>
      <c r="Y58" s="35">
        <f>4990000</f>
        <v>4990000</v>
      </c>
      <c r="Z58" s="35"/>
    </row>
    <row r="59" spans="1:26" s="1" customFormat="1" ht="13.5" customHeight="1">
      <c r="A59" s="31" t="s">
        <v>94</v>
      </c>
      <c r="B59" s="31"/>
      <c r="C59" s="31"/>
      <c r="D59" s="31"/>
      <c r="E59" s="31"/>
      <c r="F59" s="31"/>
      <c r="G59" s="31"/>
      <c r="H59" s="31"/>
      <c r="I59" s="32" t="s">
        <v>75</v>
      </c>
      <c r="J59" s="32"/>
      <c r="K59" s="32"/>
      <c r="L59" s="32" t="s">
        <v>120</v>
      </c>
      <c r="M59" s="32"/>
      <c r="N59" s="32"/>
      <c r="O59" s="33" t="s">
        <v>95</v>
      </c>
      <c r="P59" s="33"/>
      <c r="Q59" s="34">
        <f>124848.32</f>
        <v>124848.32</v>
      </c>
      <c r="R59" s="34"/>
      <c r="S59" s="34"/>
      <c r="T59" s="36" t="s">
        <v>49</v>
      </c>
      <c r="U59" s="36"/>
      <c r="V59" s="36"/>
      <c r="W59" s="36"/>
      <c r="X59" s="36"/>
      <c r="Y59" s="35">
        <f>124848.32</f>
        <v>124848.32</v>
      </c>
      <c r="Z59" s="35"/>
    </row>
    <row r="60" spans="1:26" s="1" customFormat="1" ht="13.5" customHeight="1">
      <c r="A60" s="31" t="s">
        <v>84</v>
      </c>
      <c r="B60" s="31"/>
      <c r="C60" s="31"/>
      <c r="D60" s="31"/>
      <c r="E60" s="31"/>
      <c r="F60" s="31"/>
      <c r="G60" s="31"/>
      <c r="H60" s="31"/>
      <c r="I60" s="32" t="s">
        <v>75</v>
      </c>
      <c r="J60" s="32"/>
      <c r="K60" s="32"/>
      <c r="L60" s="32" t="s">
        <v>121</v>
      </c>
      <c r="M60" s="32"/>
      <c r="N60" s="32"/>
      <c r="O60" s="33" t="s">
        <v>86</v>
      </c>
      <c r="P60" s="33"/>
      <c r="Q60" s="34">
        <f>30000</f>
        <v>30000</v>
      </c>
      <c r="R60" s="34"/>
      <c r="S60" s="34"/>
      <c r="T60" s="36" t="s">
        <v>49</v>
      </c>
      <c r="U60" s="36"/>
      <c r="V60" s="36"/>
      <c r="W60" s="36"/>
      <c r="X60" s="36"/>
      <c r="Y60" s="35">
        <f>30000</f>
        <v>30000</v>
      </c>
      <c r="Z60" s="35"/>
    </row>
    <row r="61" spans="1:26" s="1" customFormat="1" ht="13.5" customHeight="1">
      <c r="A61" s="31" t="s">
        <v>84</v>
      </c>
      <c r="B61" s="31"/>
      <c r="C61" s="31"/>
      <c r="D61" s="31"/>
      <c r="E61" s="31"/>
      <c r="F61" s="31"/>
      <c r="G61" s="31"/>
      <c r="H61" s="31"/>
      <c r="I61" s="32" t="s">
        <v>75</v>
      </c>
      <c r="J61" s="32"/>
      <c r="K61" s="32"/>
      <c r="L61" s="32" t="s">
        <v>122</v>
      </c>
      <c r="M61" s="32"/>
      <c r="N61" s="32"/>
      <c r="O61" s="33" t="s">
        <v>86</v>
      </c>
      <c r="P61" s="33"/>
      <c r="Q61" s="34">
        <f>650000</f>
        <v>650000</v>
      </c>
      <c r="R61" s="34"/>
      <c r="S61" s="34"/>
      <c r="T61" s="34">
        <f>514648.8</f>
        <v>514648.8</v>
      </c>
      <c r="U61" s="34"/>
      <c r="V61" s="34"/>
      <c r="W61" s="34"/>
      <c r="X61" s="34"/>
      <c r="Y61" s="35">
        <f>135351.2</f>
        <v>135351.2</v>
      </c>
      <c r="Z61" s="35"/>
    </row>
    <row r="62" spans="1:26" s="1" customFormat="1" ht="13.5" customHeight="1">
      <c r="A62" s="31" t="s">
        <v>84</v>
      </c>
      <c r="B62" s="31"/>
      <c r="C62" s="31"/>
      <c r="D62" s="31"/>
      <c r="E62" s="31"/>
      <c r="F62" s="31"/>
      <c r="G62" s="31"/>
      <c r="H62" s="31"/>
      <c r="I62" s="32" t="s">
        <v>75</v>
      </c>
      <c r="J62" s="32"/>
      <c r="K62" s="32"/>
      <c r="L62" s="32" t="s">
        <v>123</v>
      </c>
      <c r="M62" s="32"/>
      <c r="N62" s="32"/>
      <c r="O62" s="33" t="s">
        <v>86</v>
      </c>
      <c r="P62" s="33"/>
      <c r="Q62" s="34">
        <f>130000</f>
        <v>130000</v>
      </c>
      <c r="R62" s="34"/>
      <c r="S62" s="34"/>
      <c r="T62" s="34">
        <f>49000.4</f>
        <v>49000.4</v>
      </c>
      <c r="U62" s="34"/>
      <c r="V62" s="34"/>
      <c r="W62" s="34"/>
      <c r="X62" s="34"/>
      <c r="Y62" s="35">
        <f>80999.6</f>
        <v>80999.6</v>
      </c>
      <c r="Z62" s="35"/>
    </row>
    <row r="63" spans="1:26" s="1" customFormat="1" ht="13.5" customHeight="1">
      <c r="A63" s="31" t="s">
        <v>94</v>
      </c>
      <c r="B63" s="31"/>
      <c r="C63" s="31"/>
      <c r="D63" s="31"/>
      <c r="E63" s="31"/>
      <c r="F63" s="31"/>
      <c r="G63" s="31"/>
      <c r="H63" s="31"/>
      <c r="I63" s="32" t="s">
        <v>75</v>
      </c>
      <c r="J63" s="32"/>
      <c r="K63" s="32"/>
      <c r="L63" s="32" t="s">
        <v>124</v>
      </c>
      <c r="M63" s="32"/>
      <c r="N63" s="32"/>
      <c r="O63" s="33" t="s">
        <v>95</v>
      </c>
      <c r="P63" s="33"/>
      <c r="Q63" s="34">
        <f>2125371</f>
        <v>2125371</v>
      </c>
      <c r="R63" s="34"/>
      <c r="S63" s="34"/>
      <c r="T63" s="36" t="s">
        <v>49</v>
      </c>
      <c r="U63" s="36"/>
      <c r="V63" s="36"/>
      <c r="W63" s="36"/>
      <c r="X63" s="36"/>
      <c r="Y63" s="35">
        <f>2125371</f>
        <v>2125371</v>
      </c>
      <c r="Z63" s="35"/>
    </row>
    <row r="64" spans="1:26" s="1" customFormat="1" ht="13.5" customHeight="1">
      <c r="A64" s="31" t="s">
        <v>94</v>
      </c>
      <c r="B64" s="31"/>
      <c r="C64" s="31"/>
      <c r="D64" s="31"/>
      <c r="E64" s="31"/>
      <c r="F64" s="31"/>
      <c r="G64" s="31"/>
      <c r="H64" s="31"/>
      <c r="I64" s="32" t="s">
        <v>75</v>
      </c>
      <c r="J64" s="32"/>
      <c r="K64" s="32"/>
      <c r="L64" s="32" t="s">
        <v>125</v>
      </c>
      <c r="M64" s="32"/>
      <c r="N64" s="32"/>
      <c r="O64" s="33" t="s">
        <v>95</v>
      </c>
      <c r="P64" s="33"/>
      <c r="Q64" s="34">
        <f>148000</f>
        <v>148000</v>
      </c>
      <c r="R64" s="34"/>
      <c r="S64" s="34"/>
      <c r="T64" s="34">
        <f>18484.79</f>
        <v>18484.79</v>
      </c>
      <c r="U64" s="34"/>
      <c r="V64" s="34"/>
      <c r="W64" s="34"/>
      <c r="X64" s="34"/>
      <c r="Y64" s="35">
        <f>129515.21</f>
        <v>129515.21</v>
      </c>
      <c r="Z64" s="35"/>
    </row>
    <row r="65" spans="1:26" s="1" customFormat="1" ht="13.5" customHeight="1">
      <c r="A65" s="31" t="s">
        <v>87</v>
      </c>
      <c r="B65" s="31"/>
      <c r="C65" s="31"/>
      <c r="D65" s="31"/>
      <c r="E65" s="31"/>
      <c r="F65" s="31"/>
      <c r="G65" s="31"/>
      <c r="H65" s="31"/>
      <c r="I65" s="32" t="s">
        <v>75</v>
      </c>
      <c r="J65" s="32"/>
      <c r="K65" s="32"/>
      <c r="L65" s="32" t="s">
        <v>126</v>
      </c>
      <c r="M65" s="32"/>
      <c r="N65" s="32"/>
      <c r="O65" s="33" t="s">
        <v>88</v>
      </c>
      <c r="P65" s="33"/>
      <c r="Q65" s="34">
        <f>48482</f>
        <v>48482</v>
      </c>
      <c r="R65" s="34"/>
      <c r="S65" s="34"/>
      <c r="T65" s="36" t="s">
        <v>49</v>
      </c>
      <c r="U65" s="36"/>
      <c r="V65" s="36"/>
      <c r="W65" s="36"/>
      <c r="X65" s="36"/>
      <c r="Y65" s="35">
        <f>48482</f>
        <v>48482</v>
      </c>
      <c r="Z65" s="35"/>
    </row>
    <row r="66" spans="1:26" s="1" customFormat="1" ht="13.5" customHeight="1">
      <c r="A66" s="31" t="s">
        <v>94</v>
      </c>
      <c r="B66" s="31"/>
      <c r="C66" s="31"/>
      <c r="D66" s="31"/>
      <c r="E66" s="31"/>
      <c r="F66" s="31"/>
      <c r="G66" s="31"/>
      <c r="H66" s="31"/>
      <c r="I66" s="32" t="s">
        <v>75</v>
      </c>
      <c r="J66" s="32"/>
      <c r="K66" s="32"/>
      <c r="L66" s="32" t="s">
        <v>127</v>
      </c>
      <c r="M66" s="32"/>
      <c r="N66" s="32"/>
      <c r="O66" s="33" t="s">
        <v>95</v>
      </c>
      <c r="P66" s="33"/>
      <c r="Q66" s="34">
        <f>260130</f>
        <v>260130</v>
      </c>
      <c r="R66" s="34"/>
      <c r="S66" s="34"/>
      <c r="T66" s="34">
        <f>55592</f>
        <v>55592</v>
      </c>
      <c r="U66" s="34"/>
      <c r="V66" s="34"/>
      <c r="W66" s="34"/>
      <c r="X66" s="34"/>
      <c r="Y66" s="35">
        <f>204538</f>
        <v>204538</v>
      </c>
      <c r="Z66" s="35"/>
    </row>
    <row r="67" spans="1:26" s="1" customFormat="1" ht="13.5" customHeight="1">
      <c r="A67" s="31" t="s">
        <v>92</v>
      </c>
      <c r="B67" s="31"/>
      <c r="C67" s="31"/>
      <c r="D67" s="31"/>
      <c r="E67" s="31"/>
      <c r="F67" s="31"/>
      <c r="G67" s="31"/>
      <c r="H67" s="31"/>
      <c r="I67" s="32" t="s">
        <v>75</v>
      </c>
      <c r="J67" s="32"/>
      <c r="K67" s="32"/>
      <c r="L67" s="32" t="s">
        <v>128</v>
      </c>
      <c r="M67" s="32"/>
      <c r="N67" s="32"/>
      <c r="O67" s="33" t="s">
        <v>93</v>
      </c>
      <c r="P67" s="33"/>
      <c r="Q67" s="34">
        <f>1649843.99</f>
        <v>1649843.99</v>
      </c>
      <c r="R67" s="34"/>
      <c r="S67" s="34"/>
      <c r="T67" s="34">
        <f>435262.24</f>
        <v>435262.24</v>
      </c>
      <c r="U67" s="34"/>
      <c r="V67" s="34"/>
      <c r="W67" s="34"/>
      <c r="X67" s="34"/>
      <c r="Y67" s="35">
        <f>1214581.75</f>
        <v>1214581.75</v>
      </c>
      <c r="Z67" s="35"/>
    </row>
    <row r="68" spans="1:26" s="1" customFormat="1" ht="24" customHeight="1">
      <c r="A68" s="31" t="s">
        <v>129</v>
      </c>
      <c r="B68" s="31"/>
      <c r="C68" s="31"/>
      <c r="D68" s="31"/>
      <c r="E68" s="31"/>
      <c r="F68" s="31"/>
      <c r="G68" s="31"/>
      <c r="H68" s="31"/>
      <c r="I68" s="32" t="s">
        <v>75</v>
      </c>
      <c r="J68" s="32"/>
      <c r="K68" s="32"/>
      <c r="L68" s="32" t="s">
        <v>130</v>
      </c>
      <c r="M68" s="32"/>
      <c r="N68" s="32"/>
      <c r="O68" s="33" t="s">
        <v>131</v>
      </c>
      <c r="P68" s="33"/>
      <c r="Q68" s="34">
        <f>156.01</f>
        <v>156.01</v>
      </c>
      <c r="R68" s="34"/>
      <c r="S68" s="34"/>
      <c r="T68" s="34">
        <f>156.01</f>
        <v>156.01</v>
      </c>
      <c r="U68" s="34"/>
      <c r="V68" s="34"/>
      <c r="W68" s="34"/>
      <c r="X68" s="34"/>
      <c r="Y68" s="35">
        <f>0</f>
        <v>0</v>
      </c>
      <c r="Z68" s="35"/>
    </row>
    <row r="69" spans="1:26" s="1" customFormat="1" ht="13.5" customHeight="1">
      <c r="A69" s="31" t="s">
        <v>84</v>
      </c>
      <c r="B69" s="31"/>
      <c r="C69" s="31"/>
      <c r="D69" s="31"/>
      <c r="E69" s="31"/>
      <c r="F69" s="31"/>
      <c r="G69" s="31"/>
      <c r="H69" s="31"/>
      <c r="I69" s="32" t="s">
        <v>75</v>
      </c>
      <c r="J69" s="32"/>
      <c r="K69" s="32"/>
      <c r="L69" s="32" t="s">
        <v>132</v>
      </c>
      <c r="M69" s="32"/>
      <c r="N69" s="32"/>
      <c r="O69" s="33" t="s">
        <v>86</v>
      </c>
      <c r="P69" s="33"/>
      <c r="Q69" s="34">
        <f>10000</f>
        <v>10000</v>
      </c>
      <c r="R69" s="34"/>
      <c r="S69" s="34"/>
      <c r="T69" s="36" t="s">
        <v>49</v>
      </c>
      <c r="U69" s="36"/>
      <c r="V69" s="36"/>
      <c r="W69" s="36"/>
      <c r="X69" s="36"/>
      <c r="Y69" s="35">
        <f>10000</f>
        <v>10000</v>
      </c>
      <c r="Z69" s="35"/>
    </row>
    <row r="70" spans="1:26" s="1" customFormat="1" ht="13.5" customHeight="1">
      <c r="A70" s="31" t="s">
        <v>98</v>
      </c>
      <c r="B70" s="31"/>
      <c r="C70" s="31"/>
      <c r="D70" s="31"/>
      <c r="E70" s="31"/>
      <c r="F70" s="31"/>
      <c r="G70" s="31"/>
      <c r="H70" s="31"/>
      <c r="I70" s="32" t="s">
        <v>75</v>
      </c>
      <c r="J70" s="32"/>
      <c r="K70" s="32"/>
      <c r="L70" s="32" t="s">
        <v>133</v>
      </c>
      <c r="M70" s="32"/>
      <c r="N70" s="32"/>
      <c r="O70" s="33" t="s">
        <v>100</v>
      </c>
      <c r="P70" s="33"/>
      <c r="Q70" s="34">
        <f>50000</f>
        <v>50000</v>
      </c>
      <c r="R70" s="34"/>
      <c r="S70" s="34"/>
      <c r="T70" s="36" t="s">
        <v>49</v>
      </c>
      <c r="U70" s="36"/>
      <c r="V70" s="36"/>
      <c r="W70" s="36"/>
      <c r="X70" s="36"/>
      <c r="Y70" s="35">
        <f>50000</f>
        <v>50000</v>
      </c>
      <c r="Z70" s="35"/>
    </row>
    <row r="71" spans="1:26" s="1" customFormat="1" ht="13.5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2" t="s">
        <v>75</v>
      </c>
      <c r="J71" s="32"/>
      <c r="K71" s="32"/>
      <c r="L71" s="32" t="s">
        <v>134</v>
      </c>
      <c r="M71" s="32"/>
      <c r="N71" s="32"/>
      <c r="O71" s="33" t="s">
        <v>88</v>
      </c>
      <c r="P71" s="33"/>
      <c r="Q71" s="34">
        <f>5163</f>
        <v>5163</v>
      </c>
      <c r="R71" s="34"/>
      <c r="S71" s="34"/>
      <c r="T71" s="36" t="s">
        <v>49</v>
      </c>
      <c r="U71" s="36"/>
      <c r="V71" s="36"/>
      <c r="W71" s="36"/>
      <c r="X71" s="36"/>
      <c r="Y71" s="35">
        <f>5163</f>
        <v>5163</v>
      </c>
      <c r="Z71" s="35"/>
    </row>
    <row r="72" spans="1:26" s="1" customFormat="1" ht="13.5" customHeight="1">
      <c r="A72" s="31" t="s">
        <v>87</v>
      </c>
      <c r="B72" s="31"/>
      <c r="C72" s="31"/>
      <c r="D72" s="31"/>
      <c r="E72" s="31"/>
      <c r="F72" s="31"/>
      <c r="G72" s="31"/>
      <c r="H72" s="31"/>
      <c r="I72" s="32" t="s">
        <v>75</v>
      </c>
      <c r="J72" s="32"/>
      <c r="K72" s="32"/>
      <c r="L72" s="32" t="s">
        <v>135</v>
      </c>
      <c r="M72" s="32"/>
      <c r="N72" s="32"/>
      <c r="O72" s="33" t="s">
        <v>88</v>
      </c>
      <c r="P72" s="33"/>
      <c r="Q72" s="34">
        <f>10000</f>
        <v>10000</v>
      </c>
      <c r="R72" s="34"/>
      <c r="S72" s="34"/>
      <c r="T72" s="36" t="s">
        <v>49</v>
      </c>
      <c r="U72" s="36"/>
      <c r="V72" s="36"/>
      <c r="W72" s="36"/>
      <c r="X72" s="36"/>
      <c r="Y72" s="35">
        <f>10000</f>
        <v>10000</v>
      </c>
      <c r="Z72" s="35"/>
    </row>
    <row r="73" spans="1:26" s="1" customFormat="1" ht="13.5" customHeight="1">
      <c r="A73" s="31" t="s">
        <v>84</v>
      </c>
      <c r="B73" s="31"/>
      <c r="C73" s="31"/>
      <c r="D73" s="31"/>
      <c r="E73" s="31"/>
      <c r="F73" s="31"/>
      <c r="G73" s="31"/>
      <c r="H73" s="31"/>
      <c r="I73" s="32" t="s">
        <v>75</v>
      </c>
      <c r="J73" s="32"/>
      <c r="K73" s="32"/>
      <c r="L73" s="32" t="s">
        <v>136</v>
      </c>
      <c r="M73" s="32"/>
      <c r="N73" s="32"/>
      <c r="O73" s="33" t="s">
        <v>86</v>
      </c>
      <c r="P73" s="33"/>
      <c r="Q73" s="34">
        <f>88266.59</f>
        <v>88266.59</v>
      </c>
      <c r="R73" s="34"/>
      <c r="S73" s="34"/>
      <c r="T73" s="36" t="s">
        <v>49</v>
      </c>
      <c r="U73" s="36"/>
      <c r="V73" s="36"/>
      <c r="W73" s="36"/>
      <c r="X73" s="36"/>
      <c r="Y73" s="35">
        <f>88266.59</f>
        <v>88266.59</v>
      </c>
      <c r="Z73" s="35"/>
    </row>
    <row r="74" spans="1:26" s="1" customFormat="1" ht="13.5" customHeight="1">
      <c r="A74" s="31" t="s">
        <v>84</v>
      </c>
      <c r="B74" s="31"/>
      <c r="C74" s="31"/>
      <c r="D74" s="31"/>
      <c r="E74" s="31"/>
      <c r="F74" s="31"/>
      <c r="G74" s="31"/>
      <c r="H74" s="31"/>
      <c r="I74" s="32" t="s">
        <v>75</v>
      </c>
      <c r="J74" s="32"/>
      <c r="K74" s="32"/>
      <c r="L74" s="32" t="s">
        <v>137</v>
      </c>
      <c r="M74" s="32"/>
      <c r="N74" s="32"/>
      <c r="O74" s="33" t="s">
        <v>86</v>
      </c>
      <c r="P74" s="33"/>
      <c r="Q74" s="34">
        <f>40000</f>
        <v>40000</v>
      </c>
      <c r="R74" s="34"/>
      <c r="S74" s="34"/>
      <c r="T74" s="36" t="s">
        <v>49</v>
      </c>
      <c r="U74" s="36"/>
      <c r="V74" s="36"/>
      <c r="W74" s="36"/>
      <c r="X74" s="36"/>
      <c r="Y74" s="35">
        <f>40000</f>
        <v>40000</v>
      </c>
      <c r="Z74" s="35"/>
    </row>
    <row r="75" spans="1:26" s="1" customFormat="1" ht="13.5" customHeight="1">
      <c r="A75" s="31" t="s">
        <v>84</v>
      </c>
      <c r="B75" s="31"/>
      <c r="C75" s="31"/>
      <c r="D75" s="31"/>
      <c r="E75" s="31"/>
      <c r="F75" s="31"/>
      <c r="G75" s="31"/>
      <c r="H75" s="31"/>
      <c r="I75" s="32" t="s">
        <v>75</v>
      </c>
      <c r="J75" s="32"/>
      <c r="K75" s="32"/>
      <c r="L75" s="32" t="s">
        <v>138</v>
      </c>
      <c r="M75" s="32"/>
      <c r="N75" s="32"/>
      <c r="O75" s="33" t="s">
        <v>86</v>
      </c>
      <c r="P75" s="33"/>
      <c r="Q75" s="34">
        <f>60000</f>
        <v>60000</v>
      </c>
      <c r="R75" s="34"/>
      <c r="S75" s="34"/>
      <c r="T75" s="36" t="s">
        <v>49</v>
      </c>
      <c r="U75" s="36"/>
      <c r="V75" s="36"/>
      <c r="W75" s="36"/>
      <c r="X75" s="36"/>
      <c r="Y75" s="35">
        <f>60000</f>
        <v>60000</v>
      </c>
      <c r="Z75" s="35"/>
    </row>
    <row r="76" spans="1:26" s="1" customFormat="1" ht="13.5" customHeight="1">
      <c r="A76" s="31" t="s">
        <v>98</v>
      </c>
      <c r="B76" s="31"/>
      <c r="C76" s="31"/>
      <c r="D76" s="31"/>
      <c r="E76" s="31"/>
      <c r="F76" s="31"/>
      <c r="G76" s="31"/>
      <c r="H76" s="31"/>
      <c r="I76" s="32" t="s">
        <v>75</v>
      </c>
      <c r="J76" s="32"/>
      <c r="K76" s="32"/>
      <c r="L76" s="32" t="s">
        <v>139</v>
      </c>
      <c r="M76" s="32"/>
      <c r="N76" s="32"/>
      <c r="O76" s="33" t="s">
        <v>100</v>
      </c>
      <c r="P76" s="33"/>
      <c r="Q76" s="34">
        <f>4000</f>
        <v>4000</v>
      </c>
      <c r="R76" s="34"/>
      <c r="S76" s="34"/>
      <c r="T76" s="36" t="s">
        <v>49</v>
      </c>
      <c r="U76" s="36"/>
      <c r="V76" s="36"/>
      <c r="W76" s="36"/>
      <c r="X76" s="36"/>
      <c r="Y76" s="35">
        <f>4000</f>
        <v>4000</v>
      </c>
      <c r="Z76" s="35"/>
    </row>
    <row r="77" spans="1:26" s="1" customFormat="1" ht="13.5" customHeight="1">
      <c r="A77" s="31" t="s">
        <v>102</v>
      </c>
      <c r="B77" s="31"/>
      <c r="C77" s="31"/>
      <c r="D77" s="31"/>
      <c r="E77" s="31"/>
      <c r="F77" s="31"/>
      <c r="G77" s="31"/>
      <c r="H77" s="31"/>
      <c r="I77" s="32" t="s">
        <v>75</v>
      </c>
      <c r="J77" s="32"/>
      <c r="K77" s="32"/>
      <c r="L77" s="32" t="s">
        <v>140</v>
      </c>
      <c r="M77" s="32"/>
      <c r="N77" s="32"/>
      <c r="O77" s="33" t="s">
        <v>104</v>
      </c>
      <c r="P77" s="33"/>
      <c r="Q77" s="34">
        <f>40000</f>
        <v>40000</v>
      </c>
      <c r="R77" s="34"/>
      <c r="S77" s="34"/>
      <c r="T77" s="34">
        <f>10000</f>
        <v>10000</v>
      </c>
      <c r="U77" s="34"/>
      <c r="V77" s="34"/>
      <c r="W77" s="34"/>
      <c r="X77" s="34"/>
      <c r="Y77" s="35">
        <f>30000</f>
        <v>30000</v>
      </c>
      <c r="Z77" s="35"/>
    </row>
    <row r="78" spans="1:26" s="1" customFormat="1" ht="24" customHeight="1">
      <c r="A78" s="31" t="s">
        <v>141</v>
      </c>
      <c r="B78" s="31"/>
      <c r="C78" s="31"/>
      <c r="D78" s="31"/>
      <c r="E78" s="31"/>
      <c r="F78" s="31"/>
      <c r="G78" s="31"/>
      <c r="H78" s="31"/>
      <c r="I78" s="32" t="s">
        <v>75</v>
      </c>
      <c r="J78" s="32"/>
      <c r="K78" s="32"/>
      <c r="L78" s="32" t="s">
        <v>142</v>
      </c>
      <c r="M78" s="32"/>
      <c r="N78" s="32"/>
      <c r="O78" s="33" t="s">
        <v>143</v>
      </c>
      <c r="P78" s="33"/>
      <c r="Q78" s="34">
        <f>85600</f>
        <v>85600</v>
      </c>
      <c r="R78" s="34"/>
      <c r="S78" s="34"/>
      <c r="T78" s="34">
        <f>14266.4</f>
        <v>14266.4</v>
      </c>
      <c r="U78" s="34"/>
      <c r="V78" s="34"/>
      <c r="W78" s="34"/>
      <c r="X78" s="34"/>
      <c r="Y78" s="35">
        <f>71333.6</f>
        <v>71333.6</v>
      </c>
      <c r="Z78" s="35"/>
    </row>
    <row r="79" spans="1:26" s="1" customFormat="1" ht="13.5" customHeight="1">
      <c r="A79" s="31" t="s">
        <v>96</v>
      </c>
      <c r="B79" s="31"/>
      <c r="C79" s="31"/>
      <c r="D79" s="31"/>
      <c r="E79" s="31"/>
      <c r="F79" s="31"/>
      <c r="G79" s="31"/>
      <c r="H79" s="31"/>
      <c r="I79" s="32" t="s">
        <v>75</v>
      </c>
      <c r="J79" s="32"/>
      <c r="K79" s="32"/>
      <c r="L79" s="32" t="s">
        <v>144</v>
      </c>
      <c r="M79" s="32"/>
      <c r="N79" s="32"/>
      <c r="O79" s="33" t="s">
        <v>97</v>
      </c>
      <c r="P79" s="33"/>
      <c r="Q79" s="34">
        <f>2000</f>
        <v>2000</v>
      </c>
      <c r="R79" s="34"/>
      <c r="S79" s="34"/>
      <c r="T79" s="36" t="s">
        <v>49</v>
      </c>
      <c r="U79" s="36"/>
      <c r="V79" s="36"/>
      <c r="W79" s="36"/>
      <c r="X79" s="36"/>
      <c r="Y79" s="35">
        <f>2000</f>
        <v>2000</v>
      </c>
      <c r="Z79" s="35"/>
    </row>
    <row r="80" spans="1:26" s="1" customFormat="1" ht="13.5" customHeight="1">
      <c r="A80" s="31" t="s">
        <v>98</v>
      </c>
      <c r="B80" s="31"/>
      <c r="C80" s="31"/>
      <c r="D80" s="31"/>
      <c r="E80" s="31"/>
      <c r="F80" s="31"/>
      <c r="G80" s="31"/>
      <c r="H80" s="31"/>
      <c r="I80" s="32" t="s">
        <v>75</v>
      </c>
      <c r="J80" s="32"/>
      <c r="K80" s="32"/>
      <c r="L80" s="32" t="s">
        <v>145</v>
      </c>
      <c r="M80" s="32"/>
      <c r="N80" s="32"/>
      <c r="O80" s="33" t="s">
        <v>100</v>
      </c>
      <c r="P80" s="33"/>
      <c r="Q80" s="34">
        <f>71000</f>
        <v>71000</v>
      </c>
      <c r="R80" s="34"/>
      <c r="S80" s="34"/>
      <c r="T80" s="36" t="s">
        <v>49</v>
      </c>
      <c r="U80" s="36"/>
      <c r="V80" s="36"/>
      <c r="W80" s="36"/>
      <c r="X80" s="36"/>
      <c r="Y80" s="35">
        <f>71000</f>
        <v>71000</v>
      </c>
      <c r="Z80" s="35"/>
    </row>
    <row r="81" spans="1:26" s="1" customFormat="1" ht="13.5" customHeight="1">
      <c r="A81" s="31" t="s">
        <v>76</v>
      </c>
      <c r="B81" s="31"/>
      <c r="C81" s="31"/>
      <c r="D81" s="31"/>
      <c r="E81" s="31"/>
      <c r="F81" s="31"/>
      <c r="G81" s="31"/>
      <c r="H81" s="31"/>
      <c r="I81" s="32" t="s">
        <v>75</v>
      </c>
      <c r="J81" s="32"/>
      <c r="K81" s="32"/>
      <c r="L81" s="32" t="s">
        <v>146</v>
      </c>
      <c r="M81" s="32"/>
      <c r="N81" s="32"/>
      <c r="O81" s="33" t="s">
        <v>78</v>
      </c>
      <c r="P81" s="33"/>
      <c r="Q81" s="34">
        <f>1215460.24</f>
        <v>1215460.24</v>
      </c>
      <c r="R81" s="34"/>
      <c r="S81" s="34"/>
      <c r="T81" s="34">
        <f>182913.55</f>
        <v>182913.55</v>
      </c>
      <c r="U81" s="34"/>
      <c r="V81" s="34"/>
      <c r="W81" s="34"/>
      <c r="X81" s="34"/>
      <c r="Y81" s="35">
        <f>1032546.69</f>
        <v>1032546.69</v>
      </c>
      <c r="Z81" s="35"/>
    </row>
    <row r="82" spans="1:26" s="1" customFormat="1" ht="13.5" customHeight="1">
      <c r="A82" s="31" t="s">
        <v>147</v>
      </c>
      <c r="B82" s="31"/>
      <c r="C82" s="31"/>
      <c r="D82" s="31"/>
      <c r="E82" s="31"/>
      <c r="F82" s="31"/>
      <c r="G82" s="31"/>
      <c r="H82" s="31"/>
      <c r="I82" s="32" t="s">
        <v>75</v>
      </c>
      <c r="J82" s="32"/>
      <c r="K82" s="32"/>
      <c r="L82" s="32" t="s">
        <v>146</v>
      </c>
      <c r="M82" s="32"/>
      <c r="N82" s="32"/>
      <c r="O82" s="33" t="s">
        <v>148</v>
      </c>
      <c r="P82" s="33"/>
      <c r="Q82" s="34">
        <f>866.76</f>
        <v>866.76</v>
      </c>
      <c r="R82" s="34"/>
      <c r="S82" s="34"/>
      <c r="T82" s="34">
        <f>866.76</f>
        <v>866.76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79</v>
      </c>
      <c r="B83" s="31"/>
      <c r="C83" s="31"/>
      <c r="D83" s="31"/>
      <c r="E83" s="31"/>
      <c r="F83" s="31"/>
      <c r="G83" s="31"/>
      <c r="H83" s="31"/>
      <c r="I83" s="32" t="s">
        <v>75</v>
      </c>
      <c r="J83" s="32"/>
      <c r="K83" s="32"/>
      <c r="L83" s="32" t="s">
        <v>149</v>
      </c>
      <c r="M83" s="32"/>
      <c r="N83" s="32"/>
      <c r="O83" s="33" t="s">
        <v>81</v>
      </c>
      <c r="P83" s="33"/>
      <c r="Q83" s="34">
        <f>367330</f>
        <v>367330</v>
      </c>
      <c r="R83" s="34"/>
      <c r="S83" s="34"/>
      <c r="T83" s="34">
        <f>51313.9</f>
        <v>51313.9</v>
      </c>
      <c r="U83" s="34"/>
      <c r="V83" s="34"/>
      <c r="W83" s="34"/>
      <c r="X83" s="34"/>
      <c r="Y83" s="35">
        <f>316016.1</f>
        <v>316016.1</v>
      </c>
      <c r="Z83" s="35"/>
    </row>
    <row r="84" spans="1:26" s="1" customFormat="1" ht="13.5" customHeight="1">
      <c r="A84" s="31" t="s">
        <v>84</v>
      </c>
      <c r="B84" s="31"/>
      <c r="C84" s="31"/>
      <c r="D84" s="31"/>
      <c r="E84" s="31"/>
      <c r="F84" s="31"/>
      <c r="G84" s="31"/>
      <c r="H84" s="31"/>
      <c r="I84" s="32" t="s">
        <v>75</v>
      </c>
      <c r="J84" s="32"/>
      <c r="K84" s="32"/>
      <c r="L84" s="32" t="s">
        <v>150</v>
      </c>
      <c r="M84" s="32"/>
      <c r="N84" s="32"/>
      <c r="O84" s="33" t="s">
        <v>86</v>
      </c>
      <c r="P84" s="33"/>
      <c r="Q84" s="34">
        <f>4000</f>
        <v>4000</v>
      </c>
      <c r="R84" s="34"/>
      <c r="S84" s="34"/>
      <c r="T84" s="36" t="s">
        <v>49</v>
      </c>
      <c r="U84" s="36"/>
      <c r="V84" s="36"/>
      <c r="W84" s="36"/>
      <c r="X84" s="36"/>
      <c r="Y84" s="35">
        <f>4000</f>
        <v>4000</v>
      </c>
      <c r="Z84" s="35"/>
    </row>
    <row r="85" spans="1:26" s="1" customFormat="1" ht="13.5" customHeight="1">
      <c r="A85" s="31" t="s">
        <v>92</v>
      </c>
      <c r="B85" s="31"/>
      <c r="C85" s="31"/>
      <c r="D85" s="31"/>
      <c r="E85" s="31"/>
      <c r="F85" s="31"/>
      <c r="G85" s="31"/>
      <c r="H85" s="31"/>
      <c r="I85" s="32" t="s">
        <v>75</v>
      </c>
      <c r="J85" s="32"/>
      <c r="K85" s="32"/>
      <c r="L85" s="32" t="s">
        <v>151</v>
      </c>
      <c r="M85" s="32"/>
      <c r="N85" s="32"/>
      <c r="O85" s="33" t="s">
        <v>93</v>
      </c>
      <c r="P85" s="33"/>
      <c r="Q85" s="34">
        <f>4579.37</f>
        <v>4579.37</v>
      </c>
      <c r="R85" s="34"/>
      <c r="S85" s="34"/>
      <c r="T85" s="34">
        <f>1862.59</f>
        <v>1862.59</v>
      </c>
      <c r="U85" s="34"/>
      <c r="V85" s="34"/>
      <c r="W85" s="34"/>
      <c r="X85" s="34"/>
      <c r="Y85" s="35">
        <f>2716.78</f>
        <v>2716.78</v>
      </c>
      <c r="Z85" s="35"/>
    </row>
    <row r="86" spans="1:26" s="1" customFormat="1" ht="13.5" customHeight="1">
      <c r="A86" s="31" t="s">
        <v>94</v>
      </c>
      <c r="B86" s="31"/>
      <c r="C86" s="31"/>
      <c r="D86" s="31"/>
      <c r="E86" s="31"/>
      <c r="F86" s="31"/>
      <c r="G86" s="31"/>
      <c r="H86" s="31"/>
      <c r="I86" s="32" t="s">
        <v>75</v>
      </c>
      <c r="J86" s="32"/>
      <c r="K86" s="32"/>
      <c r="L86" s="32" t="s">
        <v>151</v>
      </c>
      <c r="M86" s="32"/>
      <c r="N86" s="32"/>
      <c r="O86" s="33" t="s">
        <v>95</v>
      </c>
      <c r="P86" s="33"/>
      <c r="Q86" s="34">
        <f>26362</f>
        <v>26362</v>
      </c>
      <c r="R86" s="34"/>
      <c r="S86" s="34"/>
      <c r="T86" s="34">
        <f>10412</f>
        <v>10412</v>
      </c>
      <c r="U86" s="34"/>
      <c r="V86" s="34"/>
      <c r="W86" s="34"/>
      <c r="X86" s="34"/>
      <c r="Y86" s="35">
        <f>15950</f>
        <v>15950</v>
      </c>
      <c r="Z86" s="35"/>
    </row>
    <row r="87" spans="1:26" s="1" customFormat="1" ht="13.5" customHeight="1">
      <c r="A87" s="31" t="s">
        <v>152</v>
      </c>
      <c r="B87" s="31"/>
      <c r="C87" s="31"/>
      <c r="D87" s="31"/>
      <c r="E87" s="31"/>
      <c r="F87" s="31"/>
      <c r="G87" s="31"/>
      <c r="H87" s="31"/>
      <c r="I87" s="32" t="s">
        <v>75</v>
      </c>
      <c r="J87" s="32"/>
      <c r="K87" s="32"/>
      <c r="L87" s="32" t="s">
        <v>151</v>
      </c>
      <c r="M87" s="32"/>
      <c r="N87" s="32"/>
      <c r="O87" s="33" t="s">
        <v>153</v>
      </c>
      <c r="P87" s="33"/>
      <c r="Q87" s="34">
        <f>85000</f>
        <v>85000</v>
      </c>
      <c r="R87" s="34"/>
      <c r="S87" s="34"/>
      <c r="T87" s="36" t="s">
        <v>49</v>
      </c>
      <c r="U87" s="36"/>
      <c r="V87" s="36"/>
      <c r="W87" s="36"/>
      <c r="X87" s="36"/>
      <c r="Y87" s="35">
        <f>85000</f>
        <v>85000</v>
      </c>
      <c r="Z87" s="35"/>
    </row>
    <row r="88" spans="1:26" s="1" customFormat="1" ht="13.5" customHeight="1">
      <c r="A88" s="31" t="s">
        <v>96</v>
      </c>
      <c r="B88" s="31"/>
      <c r="C88" s="31"/>
      <c r="D88" s="31"/>
      <c r="E88" s="31"/>
      <c r="F88" s="31"/>
      <c r="G88" s="31"/>
      <c r="H88" s="31"/>
      <c r="I88" s="32" t="s">
        <v>75</v>
      </c>
      <c r="J88" s="32"/>
      <c r="K88" s="32"/>
      <c r="L88" s="32" t="s">
        <v>151</v>
      </c>
      <c r="M88" s="32"/>
      <c r="N88" s="32"/>
      <c r="O88" s="33" t="s">
        <v>97</v>
      </c>
      <c r="P88" s="33"/>
      <c r="Q88" s="34">
        <f>5369.11</f>
        <v>5369.11</v>
      </c>
      <c r="R88" s="34"/>
      <c r="S88" s="34"/>
      <c r="T88" s="36" t="s">
        <v>49</v>
      </c>
      <c r="U88" s="36"/>
      <c r="V88" s="36"/>
      <c r="W88" s="36"/>
      <c r="X88" s="36"/>
      <c r="Y88" s="35">
        <f>5369.11</f>
        <v>5369.11</v>
      </c>
      <c r="Z88" s="35"/>
    </row>
    <row r="89" spans="1:26" s="1" customFormat="1" ht="13.5" customHeight="1">
      <c r="A89" s="31" t="s">
        <v>92</v>
      </c>
      <c r="B89" s="31"/>
      <c r="C89" s="31"/>
      <c r="D89" s="31"/>
      <c r="E89" s="31"/>
      <c r="F89" s="31"/>
      <c r="G89" s="31"/>
      <c r="H89" s="31"/>
      <c r="I89" s="32" t="s">
        <v>75</v>
      </c>
      <c r="J89" s="32"/>
      <c r="K89" s="32"/>
      <c r="L89" s="32" t="s">
        <v>154</v>
      </c>
      <c r="M89" s="32"/>
      <c r="N89" s="32"/>
      <c r="O89" s="33" t="s">
        <v>93</v>
      </c>
      <c r="P89" s="33"/>
      <c r="Q89" s="34">
        <f>181024.66</f>
        <v>181024.66</v>
      </c>
      <c r="R89" s="34"/>
      <c r="S89" s="34"/>
      <c r="T89" s="34">
        <f>67910.85</f>
        <v>67910.85</v>
      </c>
      <c r="U89" s="34"/>
      <c r="V89" s="34"/>
      <c r="W89" s="34"/>
      <c r="X89" s="34"/>
      <c r="Y89" s="35">
        <f>113113.81</f>
        <v>113113.81</v>
      </c>
      <c r="Z89" s="35"/>
    </row>
    <row r="90" spans="1:26" s="1" customFormat="1" ht="24" customHeight="1">
      <c r="A90" s="31" t="s">
        <v>129</v>
      </c>
      <c r="B90" s="31"/>
      <c r="C90" s="31"/>
      <c r="D90" s="31"/>
      <c r="E90" s="31"/>
      <c r="F90" s="31"/>
      <c r="G90" s="31"/>
      <c r="H90" s="31"/>
      <c r="I90" s="32" t="s">
        <v>75</v>
      </c>
      <c r="J90" s="32"/>
      <c r="K90" s="32"/>
      <c r="L90" s="32" t="s">
        <v>155</v>
      </c>
      <c r="M90" s="32"/>
      <c r="N90" s="32"/>
      <c r="O90" s="33" t="s">
        <v>131</v>
      </c>
      <c r="P90" s="33"/>
      <c r="Q90" s="34">
        <f>7.86</f>
        <v>7.86</v>
      </c>
      <c r="R90" s="34"/>
      <c r="S90" s="34"/>
      <c r="T90" s="34">
        <f>7.86</f>
        <v>7.86</v>
      </c>
      <c r="U90" s="34"/>
      <c r="V90" s="34"/>
      <c r="W90" s="34"/>
      <c r="X90" s="34"/>
      <c r="Y90" s="35">
        <f>0</f>
        <v>0</v>
      </c>
      <c r="Z90" s="35"/>
    </row>
    <row r="91" spans="1:26" s="1" customFormat="1" ht="15" customHeight="1">
      <c r="A91" s="37" t="s">
        <v>156</v>
      </c>
      <c r="B91" s="37"/>
      <c r="C91" s="37"/>
      <c r="D91" s="37"/>
      <c r="E91" s="37"/>
      <c r="F91" s="37"/>
      <c r="G91" s="37"/>
      <c r="H91" s="37"/>
      <c r="I91" s="38" t="s">
        <v>157</v>
      </c>
      <c r="J91" s="38"/>
      <c r="K91" s="38"/>
      <c r="L91" s="38" t="s">
        <v>36</v>
      </c>
      <c r="M91" s="38"/>
      <c r="N91" s="38"/>
      <c r="O91" s="39" t="s">
        <v>36</v>
      </c>
      <c r="P91" s="39"/>
      <c r="Q91" s="40">
        <f>-1152842.91</f>
        <v>-1152842.91</v>
      </c>
      <c r="R91" s="40"/>
      <c r="S91" s="40"/>
      <c r="T91" s="40">
        <f>-132506.45</f>
        <v>-132506.45</v>
      </c>
      <c r="U91" s="40"/>
      <c r="V91" s="40"/>
      <c r="W91" s="40"/>
      <c r="X91" s="40"/>
      <c r="Y91" s="41" t="s">
        <v>36</v>
      </c>
      <c r="Z91" s="41"/>
    </row>
    <row r="92" spans="1:26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1" customFormat="1" ht="13.5" customHeight="1">
      <c r="A93" s="12" t="s">
        <v>158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ht="45.75" customHeight="1">
      <c r="A94" s="13" t="s">
        <v>22</v>
      </c>
      <c r="B94" s="13"/>
      <c r="C94" s="13"/>
      <c r="D94" s="13"/>
      <c r="E94" s="13"/>
      <c r="F94" s="13"/>
      <c r="G94" s="13"/>
      <c r="H94" s="13"/>
      <c r="I94" s="13"/>
      <c r="J94" s="13" t="s">
        <v>23</v>
      </c>
      <c r="K94" s="13"/>
      <c r="L94" s="13"/>
      <c r="M94" s="13" t="s">
        <v>159</v>
      </c>
      <c r="N94" s="13"/>
      <c r="O94" s="13"/>
      <c r="P94" s="14" t="s">
        <v>25</v>
      </c>
      <c r="Q94" s="14"/>
      <c r="R94" s="14"/>
      <c r="S94" s="14" t="s">
        <v>26</v>
      </c>
      <c r="T94" s="14"/>
      <c r="U94" s="14"/>
      <c r="V94" s="14"/>
      <c r="W94" s="14"/>
      <c r="X94" s="15" t="s">
        <v>27</v>
      </c>
      <c r="Y94" s="15"/>
      <c r="Z94" s="15"/>
    </row>
    <row r="95" spans="1:26" s="1" customFormat="1" ht="12.75" customHeight="1">
      <c r="A95" s="16" t="s">
        <v>28</v>
      </c>
      <c r="B95" s="16"/>
      <c r="C95" s="16"/>
      <c r="D95" s="16"/>
      <c r="E95" s="16"/>
      <c r="F95" s="16"/>
      <c r="G95" s="16"/>
      <c r="H95" s="16"/>
      <c r="I95" s="16"/>
      <c r="J95" s="16" t="s">
        <v>29</v>
      </c>
      <c r="K95" s="16"/>
      <c r="L95" s="16"/>
      <c r="M95" s="16" t="s">
        <v>30</v>
      </c>
      <c r="N95" s="16"/>
      <c r="O95" s="16"/>
      <c r="P95" s="17" t="s">
        <v>31</v>
      </c>
      <c r="Q95" s="17"/>
      <c r="R95" s="17"/>
      <c r="S95" s="17" t="s">
        <v>32</v>
      </c>
      <c r="T95" s="17"/>
      <c r="U95" s="17"/>
      <c r="V95" s="17"/>
      <c r="W95" s="17"/>
      <c r="X95" s="18" t="s">
        <v>33</v>
      </c>
      <c r="Y95" s="18"/>
      <c r="Z95" s="18"/>
    </row>
    <row r="96" spans="1:26" s="1" customFormat="1" ht="13.5" customHeight="1">
      <c r="A96" s="19" t="s">
        <v>160</v>
      </c>
      <c r="B96" s="19"/>
      <c r="C96" s="19"/>
      <c r="D96" s="19"/>
      <c r="E96" s="19"/>
      <c r="F96" s="19"/>
      <c r="G96" s="19"/>
      <c r="H96" s="19"/>
      <c r="I96" s="19"/>
      <c r="J96" s="20" t="s">
        <v>161</v>
      </c>
      <c r="K96" s="20"/>
      <c r="L96" s="20"/>
      <c r="M96" s="20" t="s">
        <v>36</v>
      </c>
      <c r="N96" s="20"/>
      <c r="O96" s="20"/>
      <c r="P96" s="42">
        <f>1152842.91</f>
        <v>1152842.91</v>
      </c>
      <c r="Q96" s="42"/>
      <c r="R96" s="42"/>
      <c r="S96" s="21">
        <f>132506.45</f>
        <v>132506.45</v>
      </c>
      <c r="T96" s="21"/>
      <c r="U96" s="21"/>
      <c r="V96" s="21"/>
      <c r="W96" s="21"/>
      <c r="X96" s="43" t="s">
        <v>36</v>
      </c>
      <c r="Y96" s="43"/>
      <c r="Z96" s="43"/>
    </row>
    <row r="97" spans="1:26" s="1" customFormat="1" ht="13.5" customHeight="1">
      <c r="A97" s="44" t="s">
        <v>162</v>
      </c>
      <c r="B97" s="44"/>
      <c r="C97" s="44"/>
      <c r="D97" s="44"/>
      <c r="E97" s="44"/>
      <c r="F97" s="44"/>
      <c r="G97" s="44"/>
      <c r="H97" s="44"/>
      <c r="I97" s="44"/>
      <c r="J97" s="45" t="s">
        <v>10</v>
      </c>
      <c r="K97" s="45"/>
      <c r="L97" s="45"/>
      <c r="M97" s="45" t="s">
        <v>10</v>
      </c>
      <c r="N97" s="45"/>
      <c r="O97" s="45"/>
      <c r="P97" s="46" t="s">
        <v>10</v>
      </c>
      <c r="Q97" s="46"/>
      <c r="R97" s="46"/>
      <c r="S97" s="47" t="s">
        <v>10</v>
      </c>
      <c r="T97" s="47"/>
      <c r="U97" s="47"/>
      <c r="V97" s="47"/>
      <c r="W97" s="47"/>
      <c r="X97" s="48" t="s">
        <v>10</v>
      </c>
      <c r="Y97" s="48"/>
      <c r="Z97" s="48"/>
    </row>
    <row r="98" spans="1:26" s="1" customFormat="1" ht="13.5" customHeight="1">
      <c r="A98" s="23" t="s">
        <v>163</v>
      </c>
      <c r="B98" s="23"/>
      <c r="C98" s="23"/>
      <c r="D98" s="23"/>
      <c r="E98" s="23"/>
      <c r="F98" s="23"/>
      <c r="G98" s="23"/>
      <c r="H98" s="23"/>
      <c r="I98" s="23"/>
      <c r="J98" s="49" t="s">
        <v>164</v>
      </c>
      <c r="K98" s="49"/>
      <c r="L98" s="49"/>
      <c r="M98" s="24" t="s">
        <v>36</v>
      </c>
      <c r="N98" s="24"/>
      <c r="O98" s="24"/>
      <c r="P98" s="50" t="s">
        <v>49</v>
      </c>
      <c r="Q98" s="50"/>
      <c r="R98" s="50"/>
      <c r="S98" s="27" t="s">
        <v>49</v>
      </c>
      <c r="T98" s="27"/>
      <c r="U98" s="27"/>
      <c r="V98" s="27"/>
      <c r="W98" s="27"/>
      <c r="X98" s="51" t="s">
        <v>49</v>
      </c>
      <c r="Y98" s="51"/>
      <c r="Z98" s="51"/>
    </row>
    <row r="99" spans="1:26" s="1" customFormat="1" ht="13.5" customHeight="1">
      <c r="A99" s="33" t="s">
        <v>10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s="1" customFormat="1" ht="13.5" customHeight="1">
      <c r="A100" s="31" t="s">
        <v>165</v>
      </c>
      <c r="B100" s="31"/>
      <c r="C100" s="31"/>
      <c r="D100" s="31"/>
      <c r="E100" s="31"/>
      <c r="F100" s="31"/>
      <c r="G100" s="31"/>
      <c r="H100" s="31"/>
      <c r="I100" s="31"/>
      <c r="J100" s="45" t="s">
        <v>166</v>
      </c>
      <c r="K100" s="45"/>
      <c r="L100" s="45"/>
      <c r="M100" s="45" t="s">
        <v>36</v>
      </c>
      <c r="N100" s="45"/>
      <c r="O100" s="45"/>
      <c r="P100" s="46" t="s">
        <v>49</v>
      </c>
      <c r="Q100" s="46"/>
      <c r="R100" s="46"/>
      <c r="S100" s="36" t="s">
        <v>49</v>
      </c>
      <c r="T100" s="36"/>
      <c r="U100" s="36"/>
      <c r="V100" s="36"/>
      <c r="W100" s="36"/>
      <c r="X100" s="48" t="s">
        <v>49</v>
      </c>
      <c r="Y100" s="48"/>
      <c r="Z100" s="48"/>
    </row>
    <row r="101" spans="1:26" s="1" customFormat="1" ht="13.5" customHeight="1">
      <c r="A101" s="31" t="s">
        <v>10</v>
      </c>
      <c r="B101" s="31"/>
      <c r="C101" s="31"/>
      <c r="D101" s="31"/>
      <c r="E101" s="31"/>
      <c r="F101" s="31"/>
      <c r="G101" s="31"/>
      <c r="H101" s="31"/>
      <c r="I101" s="31"/>
      <c r="J101" s="32" t="s">
        <v>166</v>
      </c>
      <c r="K101" s="32"/>
      <c r="L101" s="32"/>
      <c r="M101" s="32" t="s">
        <v>10</v>
      </c>
      <c r="N101" s="32"/>
      <c r="O101" s="32"/>
      <c r="P101" s="52" t="s">
        <v>49</v>
      </c>
      <c r="Q101" s="52"/>
      <c r="R101" s="52"/>
      <c r="S101" s="36" t="s">
        <v>49</v>
      </c>
      <c r="T101" s="36"/>
      <c r="U101" s="36"/>
      <c r="V101" s="36"/>
      <c r="W101" s="36"/>
      <c r="X101" s="53" t="s">
        <v>49</v>
      </c>
      <c r="Y101" s="53"/>
      <c r="Z101" s="53"/>
    </row>
    <row r="102" spans="1:26" s="1" customFormat="1" ht="13.5" customHeight="1">
      <c r="A102" s="31" t="s">
        <v>167</v>
      </c>
      <c r="B102" s="31"/>
      <c r="C102" s="31"/>
      <c r="D102" s="31"/>
      <c r="E102" s="31"/>
      <c r="F102" s="31"/>
      <c r="G102" s="31"/>
      <c r="H102" s="31"/>
      <c r="I102" s="31"/>
      <c r="J102" s="32" t="s">
        <v>168</v>
      </c>
      <c r="K102" s="32"/>
      <c r="L102" s="32"/>
      <c r="M102" s="32" t="s">
        <v>169</v>
      </c>
      <c r="N102" s="32"/>
      <c r="O102" s="32"/>
      <c r="P102" s="54">
        <f>1152842.91</f>
        <v>1152842.91</v>
      </c>
      <c r="Q102" s="54"/>
      <c r="R102" s="54"/>
      <c r="S102" s="34">
        <f>132506.45</f>
        <v>132506.45</v>
      </c>
      <c r="T102" s="34"/>
      <c r="U102" s="34"/>
      <c r="V102" s="34"/>
      <c r="W102" s="34"/>
      <c r="X102" s="55">
        <f>1020336.46</f>
        <v>1020336.46</v>
      </c>
      <c r="Y102" s="55"/>
      <c r="Z102" s="55"/>
    </row>
    <row r="103" spans="1:26" s="1" customFormat="1" ht="13.5" customHeight="1">
      <c r="A103" s="31" t="s">
        <v>170</v>
      </c>
      <c r="B103" s="31"/>
      <c r="C103" s="31"/>
      <c r="D103" s="31"/>
      <c r="E103" s="31"/>
      <c r="F103" s="31"/>
      <c r="G103" s="31"/>
      <c r="H103" s="31"/>
      <c r="I103" s="31"/>
      <c r="J103" s="32" t="s">
        <v>171</v>
      </c>
      <c r="K103" s="32"/>
      <c r="L103" s="32"/>
      <c r="M103" s="32" t="s">
        <v>172</v>
      </c>
      <c r="N103" s="32"/>
      <c r="O103" s="32"/>
      <c r="P103" s="54">
        <f>-17225676</f>
        <v>-17225676</v>
      </c>
      <c r="Q103" s="54"/>
      <c r="R103" s="54"/>
      <c r="S103" s="34">
        <f>-2027844.38</f>
        <v>-2027844.38</v>
      </c>
      <c r="T103" s="34"/>
      <c r="U103" s="34"/>
      <c r="V103" s="34"/>
      <c r="W103" s="34"/>
      <c r="X103" s="56" t="s">
        <v>36</v>
      </c>
      <c r="Y103" s="56"/>
      <c r="Z103" s="56"/>
    </row>
    <row r="104" spans="1:26" s="1" customFormat="1" ht="13.5" customHeight="1">
      <c r="A104" s="31" t="s">
        <v>173</v>
      </c>
      <c r="B104" s="31"/>
      <c r="C104" s="31"/>
      <c r="D104" s="31"/>
      <c r="E104" s="31"/>
      <c r="F104" s="31"/>
      <c r="G104" s="31"/>
      <c r="H104" s="31"/>
      <c r="I104" s="31"/>
      <c r="J104" s="32" t="s">
        <v>174</v>
      </c>
      <c r="K104" s="32"/>
      <c r="L104" s="32"/>
      <c r="M104" s="32" t="s">
        <v>175</v>
      </c>
      <c r="N104" s="32"/>
      <c r="O104" s="32"/>
      <c r="P104" s="54">
        <f>18378518.91</f>
        <v>18378518.91</v>
      </c>
      <c r="Q104" s="54"/>
      <c r="R104" s="54"/>
      <c r="S104" s="34">
        <f>2160350.83</f>
        <v>2160350.83</v>
      </c>
      <c r="T104" s="34"/>
      <c r="U104" s="34"/>
      <c r="V104" s="34"/>
      <c r="W104" s="34"/>
      <c r="X104" s="56" t="s">
        <v>36</v>
      </c>
      <c r="Y104" s="56"/>
      <c r="Z104" s="56"/>
    </row>
    <row r="105" spans="1:26" s="1" customFormat="1" ht="13.5" customHeight="1">
      <c r="A105" s="58" t="s">
        <v>10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s="1" customFormat="1" ht="13.5" customHeight="1">
      <c r="A106" s="7" t="s">
        <v>10</v>
      </c>
      <c r="B106" s="7"/>
      <c r="C106" s="7"/>
      <c r="D106" s="7"/>
      <c r="E106" s="7"/>
      <c r="F106" s="57" t="s">
        <v>10</v>
      </c>
      <c r="G106" s="57"/>
      <c r="H106" s="57"/>
      <c r="I106" s="57"/>
      <c r="J106" s="57"/>
      <c r="K106" s="57"/>
      <c r="L106" s="57"/>
      <c r="M106" s="57" t="s">
        <v>10</v>
      </c>
      <c r="N106" s="57"/>
      <c r="O106" s="57"/>
      <c r="P106" s="57"/>
      <c r="Q106" s="57"/>
      <c r="R106" s="7" t="s">
        <v>10</v>
      </c>
      <c r="S106" s="7"/>
      <c r="T106" s="7"/>
      <c r="U106" s="7"/>
      <c r="V106" s="7"/>
      <c r="W106" s="7"/>
      <c r="X106" s="7"/>
      <c r="Y106" s="7"/>
      <c r="Z106" s="7"/>
    </row>
    <row r="107" spans="1:26" s="1" customFormat="1" ht="13.5" customHeight="1">
      <c r="A107" s="7" t="s">
        <v>10</v>
      </c>
      <c r="B107" s="7"/>
      <c r="C107" s="7"/>
      <c r="D107" s="7"/>
      <c r="E107" s="7"/>
      <c r="F107" s="10" t="s">
        <v>10</v>
      </c>
      <c r="G107" s="59" t="s">
        <v>176</v>
      </c>
      <c r="H107" s="59"/>
      <c r="I107" s="59"/>
      <c r="J107" s="59"/>
      <c r="K107" s="7" t="s">
        <v>10</v>
      </c>
      <c r="L107" s="7"/>
      <c r="M107" s="10" t="s">
        <v>10</v>
      </c>
      <c r="N107" s="59" t="s">
        <v>177</v>
      </c>
      <c r="O107" s="59"/>
      <c r="P107" s="59"/>
      <c r="Q107" s="7" t="s">
        <v>10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" customFormat="1" ht="7.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57" t="s">
        <v>10</v>
      </c>
      <c r="G109" s="57"/>
      <c r="H109" s="57"/>
      <c r="I109" s="57"/>
      <c r="J109" s="57"/>
      <c r="K109" s="57"/>
      <c r="L109" s="57"/>
      <c r="M109" s="57" t="s">
        <v>10</v>
      </c>
      <c r="N109" s="57"/>
      <c r="O109" s="57"/>
      <c r="P109" s="57"/>
      <c r="Q109" s="57"/>
      <c r="R109" s="7" t="s">
        <v>10</v>
      </c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7" t="s">
        <v>10</v>
      </c>
      <c r="B110" s="7"/>
      <c r="C110" s="7"/>
      <c r="D110" s="7"/>
      <c r="E110" s="7"/>
      <c r="F110" s="10" t="s">
        <v>10</v>
      </c>
      <c r="G110" s="59" t="s">
        <v>176</v>
      </c>
      <c r="H110" s="59"/>
      <c r="I110" s="59"/>
      <c r="J110" s="59"/>
      <c r="K110" s="7" t="s">
        <v>10</v>
      </c>
      <c r="L110" s="7"/>
      <c r="M110" s="10" t="s">
        <v>10</v>
      </c>
      <c r="N110" s="59" t="s">
        <v>177</v>
      </c>
      <c r="O110" s="59"/>
      <c r="P110" s="59"/>
      <c r="Q110" s="7" t="s">
        <v>10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5.7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60" t="s">
        <v>178</v>
      </c>
      <c r="B112" s="60"/>
      <c r="C112" s="60"/>
      <c r="D112" s="60"/>
      <c r="E112" s="60"/>
      <c r="F112" s="60"/>
      <c r="G112" s="60"/>
      <c r="H112" s="7" t="s">
        <v>10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4" t="s">
        <v>179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</sheetData>
  <sheetProtection/>
  <mergeCells count="646">
    <mergeCell ref="A111:Z111"/>
    <mergeCell ref="A112:G112"/>
    <mergeCell ref="H112:Z112"/>
    <mergeCell ref="A113:Z113"/>
    <mergeCell ref="A108:Z108"/>
    <mergeCell ref="A109:E109"/>
    <mergeCell ref="F109:L109"/>
    <mergeCell ref="M109:Q109"/>
    <mergeCell ref="R109:Z109"/>
    <mergeCell ref="A110:E110"/>
    <mergeCell ref="G110:J110"/>
    <mergeCell ref="K110:L110"/>
    <mergeCell ref="N110:P110"/>
    <mergeCell ref="Q110:Z110"/>
    <mergeCell ref="A105:Z105"/>
    <mergeCell ref="A106:E106"/>
    <mergeCell ref="F106:L106"/>
    <mergeCell ref="M106:Q106"/>
    <mergeCell ref="R106:Z106"/>
    <mergeCell ref="A107:E107"/>
    <mergeCell ref="G107:J107"/>
    <mergeCell ref="K107:L107"/>
    <mergeCell ref="N107:P107"/>
    <mergeCell ref="Q107:Z107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102:W102"/>
    <mergeCell ref="X102:Z102"/>
    <mergeCell ref="A101:I101"/>
    <mergeCell ref="J101:L101"/>
    <mergeCell ref="M101:O101"/>
    <mergeCell ref="P101:R101"/>
    <mergeCell ref="S101:W101"/>
    <mergeCell ref="X101:Z101"/>
    <mergeCell ref="A99:Z99"/>
    <mergeCell ref="A100:I100"/>
    <mergeCell ref="J100:L100"/>
    <mergeCell ref="M100:O100"/>
    <mergeCell ref="P100:R100"/>
    <mergeCell ref="S100:W100"/>
    <mergeCell ref="X100:Z100"/>
    <mergeCell ref="A98:I98"/>
    <mergeCell ref="J98:L98"/>
    <mergeCell ref="M98:O98"/>
    <mergeCell ref="P98:R98"/>
    <mergeCell ref="S98:W98"/>
    <mergeCell ref="X98:Z98"/>
    <mergeCell ref="A97:I97"/>
    <mergeCell ref="J97:L97"/>
    <mergeCell ref="M97:O97"/>
    <mergeCell ref="P97:R97"/>
    <mergeCell ref="S97:W97"/>
    <mergeCell ref="X97:Z97"/>
    <mergeCell ref="A96:I96"/>
    <mergeCell ref="J96:L96"/>
    <mergeCell ref="M96:O96"/>
    <mergeCell ref="P96:R96"/>
    <mergeCell ref="S96:W96"/>
    <mergeCell ref="X96:Z96"/>
    <mergeCell ref="A95:I95"/>
    <mergeCell ref="J95:L95"/>
    <mergeCell ref="M95:O95"/>
    <mergeCell ref="P95:R95"/>
    <mergeCell ref="S95:W95"/>
    <mergeCell ref="X95:Z95"/>
    <mergeCell ref="A92:Z92"/>
    <mergeCell ref="A93:Z93"/>
    <mergeCell ref="A94:I94"/>
    <mergeCell ref="J94:L94"/>
    <mergeCell ref="M94:O94"/>
    <mergeCell ref="P94:R94"/>
    <mergeCell ref="S94:W94"/>
    <mergeCell ref="X94:Z94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L36:N36"/>
    <mergeCell ref="O36:P36"/>
    <mergeCell ref="Q36:S36"/>
    <mergeCell ref="T36:X36"/>
    <mergeCell ref="Y34:Z34"/>
    <mergeCell ref="A35:H35"/>
    <mergeCell ref="I35:K35"/>
    <mergeCell ref="L35:N35"/>
    <mergeCell ref="O35:P35"/>
    <mergeCell ref="Q35:S35"/>
    <mergeCell ref="T35:X35"/>
    <mergeCell ref="Y35:Z35"/>
    <mergeCell ref="A34:H34"/>
    <mergeCell ref="I34:K34"/>
    <mergeCell ref="L34:N34"/>
    <mergeCell ref="O34:P34"/>
    <mergeCell ref="Q34:S34"/>
    <mergeCell ref="T34:X34"/>
    <mergeCell ref="Y32:Z32"/>
    <mergeCell ref="A33:H33"/>
    <mergeCell ref="I33:K33"/>
    <mergeCell ref="L33:N33"/>
    <mergeCell ref="O33:P33"/>
    <mergeCell ref="Q33:S33"/>
    <mergeCell ref="T33:X33"/>
    <mergeCell ref="Y33:Z33"/>
    <mergeCell ref="A32:H32"/>
    <mergeCell ref="I32:K32"/>
    <mergeCell ref="L32:N32"/>
    <mergeCell ref="O32:P32"/>
    <mergeCell ref="Q32:S32"/>
    <mergeCell ref="T32:X32"/>
    <mergeCell ref="A29:Z29"/>
    <mergeCell ref="A30:Z30"/>
    <mergeCell ref="A31:H31"/>
    <mergeCell ref="I31:K31"/>
    <mergeCell ref="L31:N31"/>
    <mergeCell ref="O31:P31"/>
    <mergeCell ref="Q31:S31"/>
    <mergeCell ref="T31:X31"/>
    <mergeCell ref="Y31:Z31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9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2021-04-05T05:12:44Z</dcterms:created>
  <dcterms:modified xsi:type="dcterms:W3CDTF">2021-04-05T05:12:44Z</dcterms:modified>
  <cp:category/>
  <cp:version/>
  <cp:contentType/>
  <cp:contentStatus/>
</cp:coreProperties>
</file>